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65" yWindow="45" windowWidth="7695" windowHeight="8580"/>
  </bookViews>
  <sheets>
    <sheet name="dezh.co" sheetId="2" r:id="rId1"/>
    <sheet name="ورقه1" sheetId="1" state="hidden" r:id="rId2"/>
    <sheet name="Sheet2" sheetId="4" state="hidden" r:id="rId3"/>
    <sheet name="Sheet3" sheetId="5" state="hidden" r:id="rId4"/>
  </sheets>
  <definedNames>
    <definedName name="_xlnm.Print_Area" localSheetId="1">ورقه1!$A$1:$M$49</definedName>
  </definedNames>
  <calcPr calcId="144525"/>
</workbook>
</file>

<file path=xl/calcChain.xml><?xml version="1.0" encoding="utf-8"?>
<calcChain xmlns="http://schemas.openxmlformats.org/spreadsheetml/2006/main">
  <c r="H26" i="4" l="1"/>
  <c r="E30" i="4"/>
  <c r="E32" i="4"/>
  <c r="H33" i="4"/>
  <c r="T32" i="2"/>
  <c r="B7" i="1"/>
  <c r="B6" i="1"/>
  <c r="B5" i="1"/>
  <c r="B4" i="1"/>
  <c r="E12" i="4"/>
  <c r="E10" i="4"/>
  <c r="E30" i="5"/>
  <c r="E12" i="5"/>
  <c r="E32" i="5"/>
  <c r="E10" i="5"/>
  <c r="B18" i="1"/>
  <c r="D9" i="4" l="1"/>
  <c r="D29" i="4"/>
  <c r="D8" i="4"/>
  <c r="D28" i="4"/>
  <c r="D7" i="4"/>
  <c r="D27" i="4"/>
  <c r="D6" i="4"/>
  <c r="D26" i="4" s="1"/>
  <c r="D5" i="4"/>
  <c r="D25" i="4" s="1"/>
  <c r="E31" i="4"/>
  <c r="E11" i="4"/>
  <c r="E31" i="5"/>
  <c r="E11" i="5"/>
  <c r="B12" i="1"/>
  <c r="B11" i="1"/>
  <c r="B10" i="1"/>
  <c r="B9" i="1"/>
  <c r="B8" i="1"/>
  <c r="E5" i="1"/>
  <c r="K5" i="1" s="1"/>
  <c r="E4" i="1"/>
  <c r="K4" i="1" s="1"/>
  <c r="B25" i="1"/>
  <c r="B24" i="1"/>
  <c r="B23" i="1"/>
  <c r="D6" i="5" s="1"/>
  <c r="D26" i="5" s="1"/>
  <c r="B22" i="1"/>
  <c r="B21" i="1"/>
  <c r="D5" i="5" s="1"/>
  <c r="D25" i="5" s="1"/>
  <c r="B20" i="1"/>
  <c r="D7" i="5" s="1"/>
  <c r="B19" i="1"/>
  <c r="E19" i="1" s="1"/>
  <c r="E18" i="1"/>
  <c r="E25" i="1"/>
  <c r="E11" i="1"/>
  <c r="H13" i="4"/>
  <c r="H6" i="4" l="1"/>
  <c r="T23" i="2" s="1"/>
  <c r="K19" i="1"/>
  <c r="K18" i="1"/>
  <c r="D8" i="5"/>
  <c r="E20" i="1"/>
  <c r="H21" i="1" s="1"/>
  <c r="E21" i="1"/>
  <c r="E6" i="1"/>
  <c r="H7" i="1" s="1"/>
  <c r="E7" i="1"/>
  <c r="H6" i="1" s="1"/>
  <c r="H10" i="1"/>
  <c r="D27" i="5"/>
  <c r="H24" i="1"/>
  <c r="D9" i="5"/>
  <c r="D29" i="5" s="1"/>
  <c r="H6" i="5" l="1"/>
  <c r="T2" i="2" s="1"/>
  <c r="K21" i="1"/>
  <c r="H13" i="5"/>
  <c r="K7" i="1"/>
  <c r="H9" i="1"/>
  <c r="H8" i="1"/>
  <c r="D28" i="5"/>
  <c r="H33" i="5" s="1"/>
  <c r="H20" i="1"/>
  <c r="H22" i="1" s="1"/>
  <c r="H23" i="1"/>
  <c r="K6" i="1"/>
  <c r="H26" i="5" l="1"/>
  <c r="T10" i="2" s="1"/>
  <c r="K8" i="1"/>
  <c r="K10" i="1" s="1"/>
  <c r="E8" i="1"/>
  <c r="B26" i="2" s="1"/>
  <c r="E22" i="1"/>
  <c r="B10" i="2" s="1"/>
  <c r="K20" i="1"/>
  <c r="K22" i="1" s="1"/>
  <c r="K24" i="1" s="1"/>
  <c r="K25" i="1" s="1"/>
  <c r="E23" i="1" s="1"/>
  <c r="K11" i="1" l="1"/>
  <c r="E9" i="1" s="1"/>
  <c r="E10" i="1" s="1"/>
  <c r="B29" i="2" s="1"/>
  <c r="E24" i="1"/>
  <c r="B13" i="2" s="1"/>
</calcChain>
</file>

<file path=xl/comments1.xml><?xml version="1.0" encoding="utf-8"?>
<comments xmlns="http://schemas.openxmlformats.org/spreadsheetml/2006/main">
  <authors>
    <author>omid</author>
  </authors>
  <commentList>
    <comment ref="E12" authorId="0">
      <text>
        <r>
          <rPr>
            <b/>
            <sz val="8"/>
            <color indexed="81"/>
            <rFont val="Arial"/>
            <family val="2"/>
          </rPr>
          <t>براي محاسبه وزن واحد طول و عرض گريتينگ را 1000 مقدار دهي نمائيد و وزن گريتينگ بدون گالوانيزه را به عنوان وزن واحد بنويسيد</t>
        </r>
        <r>
          <rPr>
            <sz val="8"/>
            <color indexed="81"/>
            <rFont val="Arial"/>
            <family val="2"/>
          </rPr>
          <t xml:space="preserve">
</t>
        </r>
      </text>
    </comment>
    <comment ref="E26" authorId="0">
      <text>
        <r>
          <rPr>
            <b/>
            <sz val="8"/>
            <color indexed="81"/>
            <rFont val="Arial"/>
            <family val="2"/>
          </rPr>
          <t>براي محاسبه وزن واحد طول و عرض گريتينگ را 1000 مقدار دهي نمائيد و وزن گريتينگ بدون گالوانيزه را به عنوان وزن واحد بنويسيد</t>
        </r>
        <r>
          <rPr>
            <sz val="8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<sst xmlns="http://schemas.openxmlformats.org/spreadsheetml/2006/main" count="302" uniqueCount="86">
  <si>
    <t xml:space="preserve">محاسبات جهت گريتينگ  تسمه در تسمه </t>
  </si>
  <si>
    <t>طول گريتينگ(باربر)</t>
  </si>
  <si>
    <t>mm</t>
  </si>
  <si>
    <t>طول فرم طولي</t>
  </si>
  <si>
    <t>تعداد</t>
  </si>
  <si>
    <t>سطح فرم طولي</t>
  </si>
  <si>
    <r>
      <t>m</t>
    </r>
    <r>
      <rPr>
        <vertAlign val="superscript"/>
        <sz val="10"/>
        <rFont val="Arial"/>
        <family val="2"/>
      </rPr>
      <t>2</t>
    </r>
  </si>
  <si>
    <t>عرض گريتينگ(رابط)</t>
  </si>
  <si>
    <t>طول فرم عرضي</t>
  </si>
  <si>
    <t>سطح فرم عرضي</t>
  </si>
  <si>
    <t>عرض تسمه باربر</t>
  </si>
  <si>
    <t>طول تسمه باربر</t>
  </si>
  <si>
    <t>سطح باربرها</t>
  </si>
  <si>
    <t>ضخامت تسمه باربر</t>
  </si>
  <si>
    <t>طول تسمه  رابط</t>
  </si>
  <si>
    <t>سطح رابط ها</t>
  </si>
  <si>
    <t>عرض تسمه رابط</t>
  </si>
  <si>
    <t>وزن گريتينگ بدون گالوانيزه</t>
  </si>
  <si>
    <t>Kg</t>
  </si>
  <si>
    <t>وزن كل باربر ها</t>
  </si>
  <si>
    <t xml:space="preserve">جمع سطح </t>
  </si>
  <si>
    <t>ضخامت تسمه رابط</t>
  </si>
  <si>
    <t>وزن تقريبي پوشش گالوانيزه</t>
  </si>
  <si>
    <t>وزن كل رابط ها</t>
  </si>
  <si>
    <t>ضخامت پوشش</t>
  </si>
  <si>
    <t>ميكرون</t>
  </si>
  <si>
    <t>فاصله باربر ها  (عرض چشمه)</t>
  </si>
  <si>
    <t>وزن گريتينگ گالوانيزه</t>
  </si>
  <si>
    <t>وزن فرم</t>
  </si>
  <si>
    <t xml:space="preserve">وزن پوشش </t>
  </si>
  <si>
    <t>فاصله رابط ها (طول چشمه)</t>
  </si>
  <si>
    <t>وزن قسمت برش خورده</t>
  </si>
  <si>
    <t>درصد وزني پوشش به وزن گريتينگ</t>
  </si>
  <si>
    <t>%</t>
  </si>
  <si>
    <t xml:space="preserve">ضخامت تسمه فرم </t>
  </si>
  <si>
    <t>وزن واحد گريتينگ</t>
  </si>
  <si>
    <t>مساحت قسمت برش خورده</t>
  </si>
  <si>
    <t xml:space="preserve">محاسبات جهت گريتينگ  ميلگرد در تسمه </t>
  </si>
  <si>
    <t>Kg/m</t>
  </si>
  <si>
    <t>وزن مخصوص رابط</t>
  </si>
  <si>
    <t>فقط قسمتهاي زرد رنگ قابل عدد دهي هستند</t>
  </si>
  <si>
    <t>وزن بدون گالوانیزه</t>
  </si>
  <si>
    <t>وزن با گالوانیزه</t>
  </si>
  <si>
    <t>کیلوگرم</t>
  </si>
  <si>
    <t>A</t>
  </si>
  <si>
    <t>B</t>
  </si>
  <si>
    <t>G</t>
  </si>
  <si>
    <t>E</t>
  </si>
  <si>
    <t>F</t>
  </si>
  <si>
    <t>C</t>
  </si>
  <si>
    <t>D</t>
  </si>
  <si>
    <t>I</t>
  </si>
  <si>
    <t>وزن مخصوص میلگرد یا چهارپهلو</t>
  </si>
  <si>
    <t>H</t>
  </si>
  <si>
    <t>راهنمای خرید گریتینگ از نوع تسمه در تسمه و یا تسمه در نیم تسمه</t>
  </si>
  <si>
    <t>راهنمای خرید گریتینگ از نوع میلگردی و یا الکتروفورج(چهارپهلوی پیچیده شده)</t>
  </si>
  <si>
    <t>فقط قسمت زرد رنگ قابل عدد دهی است</t>
  </si>
  <si>
    <t>جدول محاسبه بارگذاری متمرکز</t>
  </si>
  <si>
    <t xml:space="preserve">ضخامت تسمه باربر </t>
  </si>
  <si>
    <t>میلیمتر</t>
  </si>
  <si>
    <t xml:space="preserve">نیروی قابل تحمل </t>
  </si>
  <si>
    <t>فاصله باربر ها از یکدیگر</t>
  </si>
  <si>
    <t>ارتفاع تسمه باربر</t>
  </si>
  <si>
    <t xml:space="preserve">طول تسمه باربر </t>
  </si>
  <si>
    <t>طول رابط ها</t>
  </si>
  <si>
    <t>کیلوگرم نیرو</t>
  </si>
  <si>
    <t>جنس مواد</t>
  </si>
  <si>
    <t>C.S</t>
  </si>
  <si>
    <t>طول رابط</t>
  </si>
  <si>
    <t>جنس مواد :</t>
  </si>
  <si>
    <t>میزان جابجایی</t>
  </si>
  <si>
    <t>CARBON STEEL = C.S      T-304,T316 STAINLESS STEEL = S.S</t>
  </si>
  <si>
    <t>طول باربر</t>
  </si>
  <si>
    <t>بار متمرکز</t>
  </si>
  <si>
    <t xml:space="preserve">فقط قسمتهای زرد رنگ پر شود </t>
  </si>
  <si>
    <t>جدول محاسبه بارگذاری گسترده</t>
  </si>
  <si>
    <t>کیلوگرم نیرو بر متر</t>
  </si>
  <si>
    <t>بار گسترده</t>
  </si>
  <si>
    <t>میزان تحمل بار متمرکز</t>
  </si>
  <si>
    <t>کیلوگرم بر مترمربع</t>
  </si>
  <si>
    <t>میزان تحمل بار گسترده</t>
  </si>
  <si>
    <t>www.dezh.co</t>
  </si>
  <si>
    <t>info@dezh.co</t>
  </si>
  <si>
    <t>086-33553881-5</t>
  </si>
  <si>
    <t>صنایع دژآهن پارسه</t>
  </si>
  <si>
    <t>dezh.co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</si>
</sst>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178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8"/>
      <name val="Arial"/>
      <charset val="178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2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b/>
      <i/>
      <sz val="28"/>
      <name val="Arial"/>
      <family val="2"/>
    </font>
    <font>
      <b/>
      <sz val="16"/>
      <name val="Arial"/>
      <family val="2"/>
    </font>
    <font>
      <sz val="22"/>
      <name val="Arash"/>
      <charset val="178"/>
    </font>
    <font>
      <sz val="26"/>
      <name val="Arial"/>
      <family val="2"/>
    </font>
    <font>
      <u/>
      <sz val="9"/>
      <color theme="10"/>
      <name val="Arial"/>
      <family val="2"/>
    </font>
    <font>
      <u/>
      <sz val="16"/>
      <color theme="10"/>
      <name val="Arial"/>
      <family val="2"/>
    </font>
    <font>
      <sz val="11"/>
      <color theme="0"/>
      <name val="Arial"/>
      <family val="2"/>
    </font>
    <font>
      <sz val="10"/>
      <color theme="3" tint="0.79998168889431442"/>
      <name val="Arial"/>
      <family val="2"/>
    </font>
    <font>
      <b/>
      <i/>
      <sz val="2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 style="slantDashDot">
        <color indexed="64"/>
      </right>
      <top style="thick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2" borderId="1" xfId="0" applyFill="1" applyBorder="1" applyProtection="1">
      <protection locked="0" hidden="1"/>
    </xf>
    <xf numFmtId="0" fontId="0" fillId="0" borderId="1" xfId="0" applyFill="1" applyBorder="1" applyAlignment="1" applyProtection="1">
      <alignment horizontal="center"/>
      <protection hidden="1"/>
    </xf>
    <xf numFmtId="2" fontId="0" fillId="0" borderId="1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right"/>
      <protection hidden="1"/>
    </xf>
    <xf numFmtId="1" fontId="0" fillId="0" borderId="1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1" fontId="0" fillId="2" borderId="1" xfId="0" applyNumberFormat="1" applyFill="1" applyBorder="1" applyAlignment="1" applyProtection="1">
      <alignment horizontal="center"/>
      <protection locked="0" hidden="1"/>
    </xf>
    <xf numFmtId="2" fontId="4" fillId="3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0" fillId="4" borderId="0" xfId="0" applyFill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9" fillId="9" borderId="0" xfId="0" applyFont="1" applyFill="1"/>
    <xf numFmtId="0" fontId="0" fillId="9" borderId="0" xfId="0" applyFill="1" applyBorder="1"/>
    <xf numFmtId="0" fontId="4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0" fillId="9" borderId="4" xfId="0" applyFill="1" applyBorder="1" applyProtection="1">
      <protection hidden="1"/>
    </xf>
    <xf numFmtId="0" fontId="9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9" borderId="7" xfId="0" applyFill="1" applyBorder="1" applyProtection="1">
      <protection hidden="1"/>
    </xf>
    <xf numFmtId="0" fontId="0" fillId="9" borderId="5" xfId="0" applyFill="1" applyBorder="1" applyAlignment="1">
      <alignment horizontal="center"/>
    </xf>
    <xf numFmtId="0" fontId="9" fillId="9" borderId="6" xfId="0" applyFont="1" applyFill="1" applyBorder="1" applyAlignment="1">
      <alignment horizontal="center" vertical="center"/>
    </xf>
    <xf numFmtId="0" fontId="9" fillId="9" borderId="0" xfId="0" applyFont="1" applyFill="1" applyBorder="1"/>
    <xf numFmtId="0" fontId="4" fillId="9" borderId="7" xfId="0" applyFont="1" applyFill="1" applyBorder="1" applyProtection="1">
      <protection hidden="1"/>
    </xf>
    <xf numFmtId="0" fontId="4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0" fillId="9" borderId="10" xfId="0" applyFill="1" applyBorder="1" applyProtection="1">
      <protection hidden="1"/>
    </xf>
    <xf numFmtId="0" fontId="10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0" fillId="9" borderId="0" xfId="0" applyFill="1" applyBorder="1" applyProtection="1">
      <protection hidden="1"/>
    </xf>
    <xf numFmtId="0" fontId="4" fillId="9" borderId="0" xfId="0" applyFont="1" applyFill="1"/>
    <xf numFmtId="0" fontId="11" fillId="9" borderId="0" xfId="0" applyFont="1" applyFill="1" applyAlignment="1">
      <alignment horizontal="right"/>
    </xf>
    <xf numFmtId="0" fontId="21" fillId="9" borderId="0" xfId="1" applyFont="1" applyFill="1" applyAlignment="1" applyProtection="1">
      <alignment horizontal="right"/>
    </xf>
    <xf numFmtId="0" fontId="10" fillId="9" borderId="0" xfId="0" applyFont="1" applyFill="1"/>
    <xf numFmtId="0" fontId="10" fillId="10" borderId="3" xfId="0" applyFont="1" applyFill="1" applyBorder="1" applyAlignment="1" applyProtection="1">
      <alignment horizontal="center" vertical="center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Border="1" applyAlignment="1">
      <alignment horizontal="right" vertical="center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0" xfId="0" applyProtection="1"/>
    <xf numFmtId="0" fontId="0" fillId="0" borderId="14" xfId="0" applyBorder="1" applyProtection="1"/>
    <xf numFmtId="0" fontId="12" fillId="0" borderId="0" xfId="0" applyFont="1" applyBorder="1" applyAlignment="1" applyProtection="1"/>
    <xf numFmtId="0" fontId="0" fillId="0" borderId="0" xfId="0" applyBorder="1" applyProtection="1"/>
    <xf numFmtId="0" fontId="0" fillId="0" borderId="15" xfId="0" applyBorder="1" applyProtection="1"/>
    <xf numFmtId="0" fontId="0" fillId="5" borderId="16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</xf>
    <xf numFmtId="0" fontId="1" fillId="0" borderId="0" xfId="0" applyFont="1" applyBorder="1" applyProtection="1"/>
    <xf numFmtId="0" fontId="0" fillId="11" borderId="25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11" borderId="30" xfId="0" applyFill="1" applyBorder="1" applyAlignment="1" applyProtection="1">
      <alignment horizontal="center" vertical="center"/>
    </xf>
    <xf numFmtId="0" fontId="0" fillId="11" borderId="31" xfId="0" applyFill="1" applyBorder="1" applyAlignment="1" applyProtection="1">
      <alignment horizontal="center" vertical="center"/>
    </xf>
    <xf numFmtId="0" fontId="0" fillId="11" borderId="32" xfId="0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0" fillId="0" borderId="33" xfId="0" applyBorder="1" applyProtection="1"/>
    <xf numFmtId="0" fontId="0" fillId="0" borderId="34" xfId="0" applyBorder="1" applyProtection="1"/>
    <xf numFmtId="0" fontId="0" fillId="0" borderId="35" xfId="0" applyBorder="1" applyProtection="1"/>
    <xf numFmtId="0" fontId="0" fillId="9" borderId="36" xfId="0" applyFill="1" applyBorder="1"/>
    <xf numFmtId="0" fontId="0" fillId="9" borderId="37" xfId="0" applyFill="1" applyBorder="1"/>
    <xf numFmtId="0" fontId="0" fillId="9" borderId="37" xfId="0" applyFill="1" applyBorder="1" applyAlignment="1">
      <alignment horizontal="center" vertical="center"/>
    </xf>
    <xf numFmtId="0" fontId="9" fillId="9" borderId="37" xfId="0" applyFont="1" applyFill="1" applyBorder="1"/>
    <xf numFmtId="0" fontId="0" fillId="9" borderId="38" xfId="0" applyFill="1" applyBorder="1"/>
    <xf numFmtId="0" fontId="4" fillId="9" borderId="0" xfId="0" applyFont="1" applyFill="1" applyBorder="1"/>
    <xf numFmtId="0" fontId="0" fillId="9" borderId="39" xfId="0" applyFill="1" applyBorder="1"/>
    <xf numFmtId="0" fontId="0" fillId="9" borderId="40" xfId="0" applyFill="1" applyBorder="1"/>
    <xf numFmtId="0" fontId="0" fillId="9" borderId="0" xfId="0" applyFill="1" applyBorder="1" applyAlignment="1">
      <alignment horizontal="center" vertical="center"/>
    </xf>
    <xf numFmtId="0" fontId="4" fillId="9" borderId="40" xfId="0" applyFont="1" applyFill="1" applyBorder="1" applyAlignment="1">
      <alignment horizontal="left"/>
    </xf>
    <xf numFmtId="0" fontId="0" fillId="9" borderId="41" xfId="0" applyFill="1" applyBorder="1"/>
    <xf numFmtId="0" fontId="0" fillId="9" borderId="42" xfId="0" applyFill="1" applyBorder="1"/>
    <xf numFmtId="0" fontId="0" fillId="9" borderId="42" xfId="0" applyFill="1" applyBorder="1" applyAlignment="1">
      <alignment horizontal="center" vertical="center"/>
    </xf>
    <xf numFmtId="0" fontId="9" fillId="9" borderId="42" xfId="0" applyFont="1" applyFill="1" applyBorder="1"/>
    <xf numFmtId="0" fontId="0" fillId="9" borderId="43" xfId="0" applyFill="1" applyBorder="1"/>
    <xf numFmtId="0" fontId="22" fillId="18" borderId="24" xfId="0" applyFont="1" applyFill="1" applyBorder="1" applyAlignment="1" applyProtection="1">
      <alignment horizontal="center" vertical="center"/>
      <protection hidden="1"/>
    </xf>
    <xf numFmtId="0" fontId="23" fillId="18" borderId="29" xfId="0" applyFont="1" applyFill="1" applyBorder="1" applyAlignment="1" applyProtection="1">
      <alignment horizontal="center" vertical="center"/>
      <protection hidden="1"/>
    </xf>
    <xf numFmtId="0" fontId="22" fillId="19" borderId="24" xfId="0" applyFont="1" applyFill="1" applyBorder="1" applyAlignment="1" applyProtection="1">
      <alignment horizontal="center" vertical="center"/>
      <protection hidden="1"/>
    </xf>
    <xf numFmtId="0" fontId="23" fillId="19" borderId="29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" fontId="10" fillId="9" borderId="44" xfId="0" applyNumberFormat="1" applyFont="1" applyFill="1" applyBorder="1" applyAlignment="1">
      <alignment horizontal="center"/>
    </xf>
    <xf numFmtId="1" fontId="10" fillId="9" borderId="45" xfId="0" applyNumberFormat="1" applyFont="1" applyFill="1" applyBorder="1" applyAlignment="1">
      <alignment horizontal="center"/>
    </xf>
    <xf numFmtId="0" fontId="19" fillId="12" borderId="4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/>
    </xf>
    <xf numFmtId="0" fontId="9" fillId="13" borderId="46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46" xfId="0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0" fontId="10" fillId="9" borderId="46" xfId="0" applyFont="1" applyFill="1" applyBorder="1" applyAlignment="1">
      <alignment horizontal="center"/>
    </xf>
    <xf numFmtId="0" fontId="11" fillId="14" borderId="4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" fillId="6" borderId="44" xfId="0" applyFont="1" applyFill="1" applyBorder="1" applyAlignment="1" applyProtection="1">
      <alignment horizontal="center"/>
      <protection hidden="1"/>
    </xf>
    <xf numFmtId="0" fontId="1" fillId="6" borderId="27" xfId="0" applyFont="1" applyFill="1" applyBorder="1" applyAlignment="1" applyProtection="1">
      <alignment horizontal="center"/>
      <protection hidden="1"/>
    </xf>
    <xf numFmtId="0" fontId="1" fillId="6" borderId="45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wrapText="1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24" fillId="17" borderId="61" xfId="0" applyFont="1" applyFill="1" applyBorder="1" applyAlignment="1" applyProtection="1">
      <alignment horizontal="center" vertical="center"/>
    </xf>
    <xf numFmtId="0" fontId="24" fillId="17" borderId="62" xfId="0" applyFont="1" applyFill="1" applyBorder="1" applyAlignment="1" applyProtection="1">
      <alignment horizontal="center" vertical="center"/>
    </xf>
    <xf numFmtId="0" fontId="24" fillId="17" borderId="63" xfId="0" applyFont="1" applyFill="1" applyBorder="1" applyAlignment="1" applyProtection="1">
      <alignment horizontal="center" vertical="center"/>
    </xf>
    <xf numFmtId="0" fontId="24" fillId="17" borderId="58" xfId="0" applyFont="1" applyFill="1" applyBorder="1" applyAlignment="1" applyProtection="1">
      <alignment horizontal="center" vertical="center"/>
    </xf>
    <xf numFmtId="0" fontId="24" fillId="17" borderId="0" xfId="0" applyFont="1" applyFill="1" applyBorder="1" applyAlignment="1" applyProtection="1">
      <alignment horizontal="center" vertical="center"/>
    </xf>
    <xf numFmtId="0" fontId="24" fillId="17" borderId="28" xfId="0" applyFont="1" applyFill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3" fillId="8" borderId="54" xfId="0" applyNumberFormat="1" applyFont="1" applyFill="1" applyBorder="1" applyAlignment="1" applyProtection="1">
      <alignment horizontal="center" vertical="center"/>
      <protection hidden="1"/>
    </xf>
    <xf numFmtId="4" fontId="13" fillId="8" borderId="22" xfId="0" applyNumberFormat="1" applyFont="1" applyFill="1" applyBorder="1" applyAlignment="1" applyProtection="1">
      <alignment horizontal="center" vertical="center"/>
      <protection hidden="1"/>
    </xf>
    <xf numFmtId="4" fontId="13" fillId="8" borderId="20" xfId="0" applyNumberFormat="1" applyFont="1" applyFill="1" applyBorder="1" applyAlignment="1" applyProtection="1">
      <alignment horizontal="center" vertical="center"/>
      <protection hidden="1"/>
    </xf>
    <xf numFmtId="4" fontId="13" fillId="8" borderId="28" xfId="0" applyNumberFormat="1" applyFont="1" applyFill="1" applyBorder="1" applyAlignment="1" applyProtection="1">
      <alignment horizontal="center" vertical="center"/>
      <protection hidden="1"/>
    </xf>
    <xf numFmtId="4" fontId="13" fillId="8" borderId="55" xfId="0" applyNumberFormat="1" applyFont="1" applyFill="1" applyBorder="1" applyAlignment="1" applyProtection="1">
      <alignment horizontal="center" vertical="center"/>
      <protection hidden="1"/>
    </xf>
    <xf numFmtId="4" fontId="13" fillId="8" borderId="59" xfId="0" applyNumberFormat="1" applyFont="1" applyFill="1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3" xfId="0" applyFont="1" applyBorder="1" applyAlignment="1" applyProtection="1">
      <alignment horizontal="center" vertical="center"/>
    </xf>
    <xf numFmtId="0" fontId="1" fillId="11" borderId="56" xfId="0" applyFont="1" applyFill="1" applyBorder="1" applyAlignment="1" applyProtection="1">
      <alignment horizontal="center" vertical="center"/>
    </xf>
    <xf numFmtId="0" fontId="1" fillId="11" borderId="25" xfId="0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14" fillId="11" borderId="58" xfId="0" applyFont="1" applyFill="1" applyBorder="1" applyAlignment="1" applyProtection="1">
      <alignment horizontal="center" vertical="center"/>
    </xf>
    <xf numFmtId="0" fontId="14" fillId="11" borderId="0" xfId="0" applyFont="1" applyFill="1" applyBorder="1" applyAlignment="1" applyProtection="1">
      <alignment horizontal="center" vertical="center"/>
    </xf>
    <xf numFmtId="0" fontId="14" fillId="11" borderId="21" xfId="0" applyFont="1" applyFill="1" applyBorder="1" applyAlignment="1" applyProtection="1">
      <alignment horizontal="center" vertical="center"/>
    </xf>
    <xf numFmtId="4" fontId="15" fillId="8" borderId="54" xfId="0" applyNumberFormat="1" applyFont="1" applyFill="1" applyBorder="1" applyAlignment="1" applyProtection="1">
      <alignment horizontal="center" vertical="center"/>
      <protection hidden="1"/>
    </xf>
    <xf numFmtId="4" fontId="15" fillId="8" borderId="22" xfId="0" applyNumberFormat="1" applyFont="1" applyFill="1" applyBorder="1" applyAlignment="1" applyProtection="1">
      <alignment horizontal="center" vertical="center"/>
      <protection hidden="1"/>
    </xf>
    <xf numFmtId="4" fontId="15" fillId="8" borderId="20" xfId="0" applyNumberFormat="1" applyFont="1" applyFill="1" applyBorder="1" applyAlignment="1" applyProtection="1">
      <alignment horizontal="center" vertical="center"/>
      <protection hidden="1"/>
    </xf>
    <xf numFmtId="4" fontId="15" fillId="8" borderId="28" xfId="0" applyNumberFormat="1" applyFont="1" applyFill="1" applyBorder="1" applyAlignment="1" applyProtection="1">
      <alignment horizontal="center" vertical="center"/>
      <protection hidden="1"/>
    </xf>
    <xf numFmtId="4" fontId="15" fillId="8" borderId="55" xfId="0" applyNumberFormat="1" applyFont="1" applyFill="1" applyBorder="1" applyAlignment="1" applyProtection="1">
      <alignment horizontal="center" vertical="center"/>
      <protection hidden="1"/>
    </xf>
    <xf numFmtId="4" fontId="15" fillId="8" borderId="59" xfId="0" applyNumberFormat="1" applyFon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8" fillId="16" borderId="54" xfId="0" applyFont="1" applyFill="1" applyBorder="1" applyAlignment="1" applyProtection="1">
      <alignment horizontal="center" vertical="center"/>
    </xf>
    <xf numFmtId="0" fontId="8" fillId="16" borderId="25" xfId="0" applyFont="1" applyFill="1" applyBorder="1" applyAlignment="1" applyProtection="1">
      <alignment horizontal="center" vertical="center"/>
    </xf>
    <xf numFmtId="0" fontId="8" fillId="16" borderId="29" xfId="0" applyFont="1" applyFill="1" applyBorder="1" applyAlignment="1" applyProtection="1">
      <alignment horizontal="center" vertical="center"/>
    </xf>
    <xf numFmtId="0" fontId="8" fillId="16" borderId="20" xfId="0" applyFont="1" applyFill="1" applyBorder="1" applyAlignment="1" applyProtection="1">
      <alignment horizontal="center" vertical="center"/>
    </xf>
    <xf numFmtId="0" fontId="8" fillId="16" borderId="0" xfId="0" applyFont="1" applyFill="1" applyBorder="1" applyAlignment="1" applyProtection="1">
      <alignment horizontal="center" vertical="center"/>
    </xf>
    <xf numFmtId="0" fontId="8" fillId="16" borderId="21" xfId="0" applyFont="1" applyFill="1" applyBorder="1" applyAlignment="1" applyProtection="1">
      <alignment horizontal="center" vertical="center"/>
    </xf>
    <xf numFmtId="0" fontId="8" fillId="16" borderId="55" xfId="0" applyFont="1" applyFill="1" applyBorder="1" applyAlignment="1" applyProtection="1">
      <alignment horizontal="center" vertical="center"/>
    </xf>
    <xf numFmtId="0" fontId="8" fillId="16" borderId="31" xfId="0" applyFont="1" applyFill="1" applyBorder="1" applyAlignment="1" applyProtection="1">
      <alignment horizontal="center" vertical="center"/>
    </xf>
    <xf numFmtId="0" fontId="8" fillId="16" borderId="32" xfId="0" applyFont="1" applyFill="1" applyBorder="1" applyAlignment="1" applyProtection="1">
      <alignment horizontal="center" vertical="center"/>
    </xf>
    <xf numFmtId="0" fontId="1" fillId="7" borderId="49" xfId="0" applyFont="1" applyFill="1" applyBorder="1" applyAlignment="1" applyProtection="1">
      <alignment horizontal="center" vertical="center"/>
    </xf>
    <xf numFmtId="0" fontId="1" fillId="7" borderId="50" xfId="0" applyFont="1" applyFill="1" applyBorder="1" applyAlignment="1" applyProtection="1">
      <alignment horizontal="center" vertical="center"/>
    </xf>
    <xf numFmtId="0" fontId="1" fillId="7" borderId="51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4" fillId="0" borderId="5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17" fillId="15" borderId="54" xfId="0" applyFont="1" applyFill="1" applyBorder="1" applyAlignment="1" applyProtection="1">
      <alignment horizontal="center" vertical="center"/>
    </xf>
    <xf numFmtId="0" fontId="17" fillId="15" borderId="25" xfId="0" applyFont="1" applyFill="1" applyBorder="1" applyAlignment="1" applyProtection="1">
      <alignment horizontal="center" vertical="center"/>
    </xf>
    <xf numFmtId="0" fontId="17" fillId="15" borderId="29" xfId="0" applyFont="1" applyFill="1" applyBorder="1" applyAlignment="1" applyProtection="1">
      <alignment horizontal="center" vertical="center"/>
    </xf>
    <xf numFmtId="0" fontId="17" fillId="15" borderId="20" xfId="0" applyFont="1" applyFill="1" applyBorder="1" applyAlignment="1" applyProtection="1">
      <alignment horizontal="center" vertical="center"/>
    </xf>
    <xf numFmtId="0" fontId="17" fillId="15" borderId="0" xfId="0" applyFont="1" applyFill="1" applyBorder="1" applyAlignment="1" applyProtection="1">
      <alignment horizontal="center" vertical="center"/>
    </xf>
    <xf numFmtId="0" fontId="17" fillId="15" borderId="21" xfId="0" applyFont="1" applyFill="1" applyBorder="1" applyAlignment="1" applyProtection="1">
      <alignment horizontal="center" vertical="center"/>
    </xf>
    <xf numFmtId="0" fontId="17" fillId="15" borderId="55" xfId="0" applyFont="1" applyFill="1" applyBorder="1" applyAlignment="1" applyProtection="1">
      <alignment horizontal="center" vertical="center"/>
    </xf>
    <xf numFmtId="0" fontId="17" fillId="15" borderId="31" xfId="0" applyFont="1" applyFill="1" applyBorder="1" applyAlignment="1" applyProtection="1">
      <alignment horizontal="center" vertical="center"/>
    </xf>
    <xf numFmtId="0" fontId="17" fillId="15" borderId="32" xfId="0" applyFont="1" applyFill="1" applyBorder="1" applyAlignment="1" applyProtection="1">
      <alignment horizontal="center" vertical="center"/>
    </xf>
    <xf numFmtId="0" fontId="20" fillId="0" borderId="0" xfId="1" applyBorder="1" applyAlignment="1" applyProtection="1">
      <alignment horizontal="center" vertical="center"/>
    </xf>
    <xf numFmtId="0" fontId="20" fillId="0" borderId="15" xfId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20</xdr:row>
      <xdr:rowOff>95250</xdr:rowOff>
    </xdr:from>
    <xdr:to>
      <xdr:col>16</xdr:col>
      <xdr:colOff>57150</xdr:colOff>
      <xdr:row>35</xdr:row>
      <xdr:rowOff>19050</xdr:rowOff>
    </xdr:to>
    <xdr:pic>
      <xdr:nvPicPr>
        <xdr:cNvPr id="7152" name="Picture 4" descr="OhioGratings-NewProductCatalog_Page_006_Image_0006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65875" y="4524375"/>
          <a:ext cx="42576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571500</xdr:colOff>
      <xdr:row>5</xdr:row>
      <xdr:rowOff>57150</xdr:rowOff>
    </xdr:from>
    <xdr:to>
      <xdr:col>15</xdr:col>
      <xdr:colOff>485775</xdr:colOff>
      <xdr:row>16</xdr:row>
      <xdr:rowOff>95250</xdr:rowOff>
    </xdr:to>
    <xdr:pic>
      <xdr:nvPicPr>
        <xdr:cNvPr id="7153" name="Picture 6" descr="OhioGratings-NewProductCatalog_Page_046_Image_0003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46850" y="1085850"/>
          <a:ext cx="41814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571500</xdr:colOff>
      <xdr:row>8</xdr:row>
      <xdr:rowOff>201082</xdr:rowOff>
    </xdr:from>
    <xdr:to>
      <xdr:col>15</xdr:col>
      <xdr:colOff>582082</xdr:colOff>
      <xdr:row>10</xdr:row>
      <xdr:rowOff>201087</xdr:rowOff>
    </xdr:to>
    <xdr:cxnSp macro="">
      <xdr:nvCxnSpPr>
        <xdr:cNvPr id="10" name="Straight Arrow Connector 9"/>
        <xdr:cNvCxnSpPr/>
      </xdr:nvCxnSpPr>
      <xdr:spPr>
        <a:xfrm rot="16200000" flipH="1">
          <a:off x="147113623" y="1836210"/>
          <a:ext cx="486838" cy="105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169330</xdr:colOff>
      <xdr:row>13</xdr:row>
      <xdr:rowOff>201086</xdr:rowOff>
    </xdr:from>
    <xdr:to>
      <xdr:col>9</xdr:col>
      <xdr:colOff>455082</xdr:colOff>
      <xdr:row>15</xdr:row>
      <xdr:rowOff>42333</xdr:rowOff>
    </xdr:to>
    <xdr:cxnSp macro="">
      <xdr:nvCxnSpPr>
        <xdr:cNvPr id="11" name="Straight Arrow Connector 10"/>
        <xdr:cNvCxnSpPr/>
      </xdr:nvCxnSpPr>
      <xdr:spPr>
        <a:xfrm rot="5400000">
          <a:off x="151140586" y="2836334"/>
          <a:ext cx="328081" cy="28575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550333</xdr:colOff>
      <xdr:row>3</xdr:row>
      <xdr:rowOff>52917</xdr:rowOff>
    </xdr:from>
    <xdr:to>
      <xdr:col>13</xdr:col>
      <xdr:colOff>402167</xdr:colOff>
      <xdr:row>8</xdr:row>
      <xdr:rowOff>63500</xdr:rowOff>
    </xdr:to>
    <xdr:cxnSp macro="">
      <xdr:nvCxnSpPr>
        <xdr:cNvPr id="14" name="Straight Arrow Connector 13"/>
        <xdr:cNvCxnSpPr/>
      </xdr:nvCxnSpPr>
      <xdr:spPr>
        <a:xfrm>
          <a:off x="148759333" y="433917"/>
          <a:ext cx="2921000" cy="102658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380998</xdr:colOff>
      <xdr:row>19</xdr:row>
      <xdr:rowOff>95251</xdr:rowOff>
    </xdr:from>
    <xdr:to>
      <xdr:col>12</xdr:col>
      <xdr:colOff>232833</xdr:colOff>
      <xdr:row>27</xdr:row>
      <xdr:rowOff>84666</xdr:rowOff>
    </xdr:to>
    <xdr:cxnSp macro="">
      <xdr:nvCxnSpPr>
        <xdr:cNvPr id="15" name="Straight Arrow Connector 14"/>
        <xdr:cNvCxnSpPr/>
      </xdr:nvCxnSpPr>
      <xdr:spPr>
        <a:xfrm rot="10800000">
          <a:off x="149542500" y="4233334"/>
          <a:ext cx="2307169" cy="171449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29</xdr:row>
      <xdr:rowOff>211670</xdr:rowOff>
    </xdr:from>
    <xdr:to>
      <xdr:col>13</xdr:col>
      <xdr:colOff>296332</xdr:colOff>
      <xdr:row>31</xdr:row>
      <xdr:rowOff>179919</xdr:rowOff>
    </xdr:to>
    <xdr:cxnSp macro="">
      <xdr:nvCxnSpPr>
        <xdr:cNvPr id="16" name="Straight Arrow Connector 15"/>
        <xdr:cNvCxnSpPr/>
      </xdr:nvCxnSpPr>
      <xdr:spPr>
        <a:xfrm rot="16200000" flipH="1">
          <a:off x="148653501" y="6519337"/>
          <a:ext cx="433916" cy="105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243416</xdr:colOff>
      <xdr:row>31</xdr:row>
      <xdr:rowOff>105832</xdr:rowOff>
    </xdr:from>
    <xdr:to>
      <xdr:col>13</xdr:col>
      <xdr:colOff>402164</xdr:colOff>
      <xdr:row>32</xdr:row>
      <xdr:rowOff>63501</xdr:rowOff>
    </xdr:to>
    <xdr:cxnSp macro="">
      <xdr:nvCxnSpPr>
        <xdr:cNvPr id="17" name="Straight Arrow Connector 16"/>
        <xdr:cNvCxnSpPr/>
      </xdr:nvCxnSpPr>
      <xdr:spPr>
        <a:xfrm rot="16200000" flipV="1">
          <a:off x="148738167" y="6688668"/>
          <a:ext cx="201085" cy="15874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391583</xdr:colOff>
      <xdr:row>5</xdr:row>
      <xdr:rowOff>10584</xdr:rowOff>
    </xdr:from>
    <xdr:to>
      <xdr:col>15</xdr:col>
      <xdr:colOff>603250</xdr:colOff>
      <xdr:row>8</xdr:row>
      <xdr:rowOff>126999</xdr:rowOff>
    </xdr:to>
    <xdr:cxnSp macro="">
      <xdr:nvCxnSpPr>
        <xdr:cNvPr id="19" name="Straight Arrow Connector 18"/>
        <xdr:cNvCxnSpPr/>
      </xdr:nvCxnSpPr>
      <xdr:spPr>
        <a:xfrm rot="10800000" flipV="1">
          <a:off x="147330583" y="772584"/>
          <a:ext cx="825500" cy="75141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550334</xdr:colOff>
      <xdr:row>23</xdr:row>
      <xdr:rowOff>180974</xdr:rowOff>
    </xdr:from>
    <xdr:to>
      <xdr:col>15</xdr:col>
      <xdr:colOff>603247</xdr:colOff>
      <xdr:row>26</xdr:row>
      <xdr:rowOff>3</xdr:rowOff>
    </xdr:to>
    <xdr:cxnSp macro="">
      <xdr:nvCxnSpPr>
        <xdr:cNvPr id="20" name="Straight Arrow Connector 19"/>
        <xdr:cNvCxnSpPr/>
      </xdr:nvCxnSpPr>
      <xdr:spPr>
        <a:xfrm rot="16200000" flipH="1">
          <a:off x="147092987" y="5106990"/>
          <a:ext cx="528112" cy="529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455082</xdr:colOff>
      <xdr:row>34</xdr:row>
      <xdr:rowOff>116416</xdr:rowOff>
    </xdr:from>
    <xdr:to>
      <xdr:col>12</xdr:col>
      <xdr:colOff>21166</xdr:colOff>
      <xdr:row>35</xdr:row>
      <xdr:rowOff>63500</xdr:rowOff>
    </xdr:to>
    <xdr:cxnSp macro="">
      <xdr:nvCxnSpPr>
        <xdr:cNvPr id="21" name="Straight Arrow Connector 20"/>
        <xdr:cNvCxnSpPr/>
      </xdr:nvCxnSpPr>
      <xdr:spPr>
        <a:xfrm rot="10800000" flipV="1">
          <a:off x="149754167" y="7355416"/>
          <a:ext cx="179917" cy="1375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222249</xdr:colOff>
      <xdr:row>32</xdr:row>
      <xdr:rowOff>169337</xdr:rowOff>
    </xdr:from>
    <xdr:to>
      <xdr:col>11</xdr:col>
      <xdr:colOff>74080</xdr:colOff>
      <xdr:row>33</xdr:row>
      <xdr:rowOff>190498</xdr:rowOff>
    </xdr:to>
    <xdr:cxnSp macro="">
      <xdr:nvCxnSpPr>
        <xdr:cNvPr id="22" name="Straight Arrow Connector 21"/>
        <xdr:cNvCxnSpPr/>
      </xdr:nvCxnSpPr>
      <xdr:spPr>
        <a:xfrm rot="10800000" flipV="1">
          <a:off x="150315086" y="6974420"/>
          <a:ext cx="465665" cy="26457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63499</xdr:colOff>
      <xdr:row>16</xdr:row>
      <xdr:rowOff>31750</xdr:rowOff>
    </xdr:from>
    <xdr:to>
      <xdr:col>10</xdr:col>
      <xdr:colOff>190499</xdr:colOff>
      <xdr:row>16</xdr:row>
      <xdr:rowOff>179917</xdr:rowOff>
    </xdr:to>
    <xdr:cxnSp macro="">
      <xdr:nvCxnSpPr>
        <xdr:cNvPr id="23" name="Straight Arrow Connector 22"/>
        <xdr:cNvCxnSpPr/>
      </xdr:nvCxnSpPr>
      <xdr:spPr>
        <a:xfrm rot="5400000">
          <a:off x="150801917" y="3386667"/>
          <a:ext cx="148167" cy="127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179916</xdr:colOff>
      <xdr:row>6</xdr:row>
      <xdr:rowOff>3</xdr:rowOff>
    </xdr:from>
    <xdr:to>
      <xdr:col>13</xdr:col>
      <xdr:colOff>10583</xdr:colOff>
      <xdr:row>8</xdr:row>
      <xdr:rowOff>148168</xdr:rowOff>
    </xdr:to>
    <xdr:cxnSp macro="">
      <xdr:nvCxnSpPr>
        <xdr:cNvPr id="24" name="Straight Arrow Connector 23"/>
        <xdr:cNvCxnSpPr/>
      </xdr:nvCxnSpPr>
      <xdr:spPr>
        <a:xfrm rot="10800000">
          <a:off x="149150917" y="952503"/>
          <a:ext cx="1672167" cy="59266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222247</xdr:colOff>
      <xdr:row>22</xdr:row>
      <xdr:rowOff>95251</xdr:rowOff>
    </xdr:from>
    <xdr:to>
      <xdr:col>12</xdr:col>
      <xdr:colOff>126999</xdr:colOff>
      <xdr:row>26</xdr:row>
      <xdr:rowOff>21171</xdr:rowOff>
    </xdr:to>
    <xdr:cxnSp macro="">
      <xdr:nvCxnSpPr>
        <xdr:cNvPr id="25" name="Straight Arrow Connector 24"/>
        <xdr:cNvCxnSpPr/>
      </xdr:nvCxnSpPr>
      <xdr:spPr>
        <a:xfrm rot="10800000">
          <a:off x="149648334" y="4582584"/>
          <a:ext cx="1132419" cy="8360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465664</xdr:colOff>
      <xdr:row>20</xdr:row>
      <xdr:rowOff>21169</xdr:rowOff>
    </xdr:from>
    <xdr:to>
      <xdr:col>15</xdr:col>
      <xdr:colOff>518582</xdr:colOff>
      <xdr:row>22</xdr:row>
      <xdr:rowOff>179917</xdr:rowOff>
    </xdr:to>
    <xdr:cxnSp macro="">
      <xdr:nvCxnSpPr>
        <xdr:cNvPr id="26" name="Straight Arrow Connector 25"/>
        <xdr:cNvCxnSpPr/>
      </xdr:nvCxnSpPr>
      <xdr:spPr>
        <a:xfrm rot="10800000" flipV="1">
          <a:off x="147415251" y="4127502"/>
          <a:ext cx="1280585" cy="53974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42333</xdr:colOff>
      <xdr:row>21</xdr:row>
      <xdr:rowOff>21167</xdr:rowOff>
    </xdr:from>
    <xdr:ext cx="318092" cy="593304"/>
    <xdr:sp macro="" textlink="">
      <xdr:nvSpPr>
        <xdr:cNvPr id="50" name="Rectangle 49"/>
        <xdr:cNvSpPr/>
      </xdr:nvSpPr>
      <xdr:spPr>
        <a:xfrm>
          <a:off x="150642575" y="4550834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A</a:t>
          </a:r>
        </a:p>
      </xdr:txBody>
    </xdr:sp>
    <xdr:clientData/>
  </xdr:oneCellAnchor>
  <xdr:oneCellAnchor>
    <xdr:from>
      <xdr:col>10</xdr:col>
      <xdr:colOff>296333</xdr:colOff>
      <xdr:row>3</xdr:row>
      <xdr:rowOff>127000</xdr:rowOff>
    </xdr:from>
    <xdr:ext cx="318092" cy="593304"/>
    <xdr:sp macro="" textlink="">
      <xdr:nvSpPr>
        <xdr:cNvPr id="51" name="Rectangle 50"/>
        <xdr:cNvSpPr/>
      </xdr:nvSpPr>
      <xdr:spPr>
        <a:xfrm>
          <a:off x="150388575" y="50800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A</a:t>
          </a:r>
        </a:p>
      </xdr:txBody>
    </xdr:sp>
    <xdr:clientData/>
  </xdr:oneCellAnchor>
  <xdr:oneCellAnchor>
    <xdr:from>
      <xdr:col>13</xdr:col>
      <xdr:colOff>370418</xdr:colOff>
      <xdr:row>29</xdr:row>
      <xdr:rowOff>95250</xdr:rowOff>
    </xdr:from>
    <xdr:ext cx="318092" cy="593304"/>
    <xdr:sp macro="" textlink="">
      <xdr:nvSpPr>
        <xdr:cNvPr id="52" name="Rectangle 51"/>
        <xdr:cNvSpPr/>
      </xdr:nvSpPr>
      <xdr:spPr>
        <a:xfrm>
          <a:off x="148472990" y="619125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F</a:t>
          </a:r>
        </a:p>
      </xdr:txBody>
    </xdr:sp>
    <xdr:clientData/>
  </xdr:oneCellAnchor>
  <xdr:oneCellAnchor>
    <xdr:from>
      <xdr:col>16</xdr:col>
      <xdr:colOff>74084</xdr:colOff>
      <xdr:row>23</xdr:row>
      <xdr:rowOff>74083</xdr:rowOff>
    </xdr:from>
    <xdr:ext cx="318092" cy="593304"/>
    <xdr:sp macro="" textlink="">
      <xdr:nvSpPr>
        <xdr:cNvPr id="53" name="Rectangle 52"/>
        <xdr:cNvSpPr/>
      </xdr:nvSpPr>
      <xdr:spPr>
        <a:xfrm>
          <a:off x="146927824" y="476250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G</a:t>
          </a:r>
        </a:p>
      </xdr:txBody>
    </xdr:sp>
    <xdr:clientData/>
  </xdr:oneCellAnchor>
  <xdr:oneCellAnchor>
    <xdr:from>
      <xdr:col>15</xdr:col>
      <xdr:colOff>179917</xdr:colOff>
      <xdr:row>4</xdr:row>
      <xdr:rowOff>116416</xdr:rowOff>
    </xdr:from>
    <xdr:ext cx="318092" cy="593304"/>
    <xdr:sp macro="" textlink="">
      <xdr:nvSpPr>
        <xdr:cNvPr id="54" name="Rectangle 53"/>
        <xdr:cNvSpPr/>
      </xdr:nvSpPr>
      <xdr:spPr>
        <a:xfrm>
          <a:off x="147435824" y="687916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B</a:t>
          </a:r>
        </a:p>
      </xdr:txBody>
    </xdr:sp>
    <xdr:clientData/>
  </xdr:oneCellAnchor>
  <xdr:oneCellAnchor>
    <xdr:from>
      <xdr:col>14</xdr:col>
      <xdr:colOff>539750</xdr:colOff>
      <xdr:row>19</xdr:row>
      <xdr:rowOff>42334</xdr:rowOff>
    </xdr:from>
    <xdr:ext cx="318092" cy="593304"/>
    <xdr:sp macro="" textlink="">
      <xdr:nvSpPr>
        <xdr:cNvPr id="55" name="Rectangle 54"/>
        <xdr:cNvSpPr/>
      </xdr:nvSpPr>
      <xdr:spPr>
        <a:xfrm>
          <a:off x="147689824" y="3958167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B</a:t>
          </a:r>
        </a:p>
      </xdr:txBody>
    </xdr:sp>
    <xdr:clientData/>
  </xdr:oneCellAnchor>
  <xdr:oneCellAnchor>
    <xdr:from>
      <xdr:col>9</xdr:col>
      <xdr:colOff>482600</xdr:colOff>
      <xdr:row>16</xdr:row>
      <xdr:rowOff>78317</xdr:rowOff>
    </xdr:from>
    <xdr:ext cx="318092" cy="593304"/>
    <xdr:sp macro="" textlink="">
      <xdr:nvSpPr>
        <xdr:cNvPr id="60" name="Rectangle 59"/>
        <xdr:cNvSpPr/>
      </xdr:nvSpPr>
      <xdr:spPr>
        <a:xfrm>
          <a:off x="150816141" y="342265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E</a:t>
          </a:r>
        </a:p>
      </xdr:txBody>
    </xdr:sp>
    <xdr:clientData/>
  </xdr:oneCellAnchor>
  <xdr:oneCellAnchor>
    <xdr:from>
      <xdr:col>16</xdr:col>
      <xdr:colOff>74083</xdr:colOff>
      <xdr:row>8</xdr:row>
      <xdr:rowOff>211667</xdr:rowOff>
    </xdr:from>
    <xdr:ext cx="318092" cy="593304"/>
    <xdr:sp macro="" textlink="">
      <xdr:nvSpPr>
        <xdr:cNvPr id="61" name="Rectangle 60"/>
        <xdr:cNvSpPr/>
      </xdr:nvSpPr>
      <xdr:spPr>
        <a:xfrm>
          <a:off x="146927825" y="1608667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G</a:t>
          </a:r>
        </a:p>
      </xdr:txBody>
    </xdr:sp>
    <xdr:clientData/>
  </xdr:oneCellAnchor>
  <xdr:oneCellAnchor>
    <xdr:from>
      <xdr:col>11</xdr:col>
      <xdr:colOff>370417</xdr:colOff>
      <xdr:row>34</xdr:row>
      <xdr:rowOff>127000</xdr:rowOff>
    </xdr:from>
    <xdr:ext cx="318092" cy="593304"/>
    <xdr:sp macro="" textlink="">
      <xdr:nvSpPr>
        <xdr:cNvPr id="62" name="Rectangle 61"/>
        <xdr:cNvSpPr/>
      </xdr:nvSpPr>
      <xdr:spPr>
        <a:xfrm>
          <a:off x="149700657" y="736600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E</a:t>
          </a:r>
        </a:p>
      </xdr:txBody>
    </xdr:sp>
    <xdr:clientData/>
  </xdr:oneCellAnchor>
  <xdr:oneCellAnchor>
    <xdr:from>
      <xdr:col>13</xdr:col>
      <xdr:colOff>317501</xdr:colOff>
      <xdr:row>31</xdr:row>
      <xdr:rowOff>84666</xdr:rowOff>
    </xdr:from>
    <xdr:ext cx="318092" cy="593304"/>
    <xdr:sp macro="" textlink="">
      <xdr:nvSpPr>
        <xdr:cNvPr id="63" name="Rectangle 62"/>
        <xdr:cNvSpPr/>
      </xdr:nvSpPr>
      <xdr:spPr>
        <a:xfrm>
          <a:off x="148525907" y="6646333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H</a:t>
          </a:r>
        </a:p>
      </xdr:txBody>
    </xdr:sp>
    <xdr:clientData/>
  </xdr:oneCellAnchor>
  <xdr:oneCellAnchor>
    <xdr:from>
      <xdr:col>10</xdr:col>
      <xdr:colOff>455084</xdr:colOff>
      <xdr:row>22</xdr:row>
      <xdr:rowOff>137584</xdr:rowOff>
    </xdr:from>
    <xdr:ext cx="318092" cy="593304"/>
    <xdr:sp macro="" textlink="">
      <xdr:nvSpPr>
        <xdr:cNvPr id="64" name="Rectangle 63"/>
        <xdr:cNvSpPr/>
      </xdr:nvSpPr>
      <xdr:spPr>
        <a:xfrm>
          <a:off x="150229824" y="4624917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D</a:t>
          </a:r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318092" cy="593304"/>
    <xdr:sp macro="" textlink="">
      <xdr:nvSpPr>
        <xdr:cNvPr id="66" name="Rectangle 65"/>
        <xdr:cNvSpPr/>
      </xdr:nvSpPr>
      <xdr:spPr>
        <a:xfrm>
          <a:off x="151298741" y="2857500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C</a:t>
          </a:r>
        </a:p>
      </xdr:txBody>
    </xdr:sp>
    <xdr:clientData/>
  </xdr:oneCellAnchor>
  <xdr:oneCellAnchor>
    <xdr:from>
      <xdr:col>10</xdr:col>
      <xdr:colOff>169334</xdr:colOff>
      <xdr:row>32</xdr:row>
      <xdr:rowOff>232833</xdr:rowOff>
    </xdr:from>
    <xdr:ext cx="318092" cy="593304"/>
    <xdr:sp macro="" textlink="">
      <xdr:nvSpPr>
        <xdr:cNvPr id="67" name="Rectangle 66"/>
        <xdr:cNvSpPr/>
      </xdr:nvSpPr>
      <xdr:spPr>
        <a:xfrm>
          <a:off x="150515574" y="7037916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C</a:t>
          </a:r>
        </a:p>
      </xdr:txBody>
    </xdr:sp>
    <xdr:clientData/>
  </xdr:oneCellAnchor>
  <xdr:oneCellAnchor>
    <xdr:from>
      <xdr:col>11</xdr:col>
      <xdr:colOff>444500</xdr:colOff>
      <xdr:row>4</xdr:row>
      <xdr:rowOff>137583</xdr:rowOff>
    </xdr:from>
    <xdr:ext cx="318092" cy="593304"/>
    <xdr:sp macro="" textlink="">
      <xdr:nvSpPr>
        <xdr:cNvPr id="69" name="Rectangle 68"/>
        <xdr:cNvSpPr/>
      </xdr:nvSpPr>
      <xdr:spPr>
        <a:xfrm>
          <a:off x="149626574" y="709083"/>
          <a:ext cx="318092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D</a:t>
          </a:r>
        </a:p>
      </xdr:txBody>
    </xdr:sp>
    <xdr:clientData/>
  </xdr:oneCellAnchor>
  <xdr:twoCellAnchor editAs="oneCell">
    <xdr:from>
      <xdr:col>17</xdr:col>
      <xdr:colOff>457200</xdr:colOff>
      <xdr:row>2</xdr:row>
      <xdr:rowOff>85725</xdr:rowOff>
    </xdr:from>
    <xdr:to>
      <xdr:col>21</xdr:col>
      <xdr:colOff>85725</xdr:colOff>
      <xdr:row>6</xdr:row>
      <xdr:rowOff>123825</xdr:rowOff>
    </xdr:to>
    <xdr:pic>
      <xdr:nvPicPr>
        <xdr:cNvPr id="7183" name="Picture 7" descr="grating (9)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70275" y="542925"/>
          <a:ext cx="20669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476250</xdr:colOff>
      <xdr:row>23</xdr:row>
      <xdr:rowOff>228600</xdr:rowOff>
    </xdr:from>
    <xdr:to>
      <xdr:col>21</xdr:col>
      <xdr:colOff>276225</xdr:colOff>
      <xdr:row>27</xdr:row>
      <xdr:rowOff>161925</xdr:rowOff>
    </xdr:to>
    <xdr:pic>
      <xdr:nvPicPr>
        <xdr:cNvPr id="7184" name="Picture 7" descr="grating (9)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9775" y="5276850"/>
          <a:ext cx="2238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438150</xdr:colOff>
      <xdr:row>10</xdr:row>
      <xdr:rowOff>95250</xdr:rowOff>
    </xdr:from>
    <xdr:to>
      <xdr:col>21</xdr:col>
      <xdr:colOff>95250</xdr:colOff>
      <xdr:row>13</xdr:row>
      <xdr:rowOff>209550</xdr:rowOff>
    </xdr:to>
    <xdr:pic>
      <xdr:nvPicPr>
        <xdr:cNvPr id="7185" name="Picture 6" descr="grating (10)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60750" y="2257425"/>
          <a:ext cx="2095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523875</xdr:colOff>
      <xdr:row>32</xdr:row>
      <xdr:rowOff>76200</xdr:rowOff>
    </xdr:from>
    <xdr:to>
      <xdr:col>21</xdr:col>
      <xdr:colOff>257175</xdr:colOff>
      <xdr:row>36</xdr:row>
      <xdr:rowOff>133350</xdr:rowOff>
    </xdr:to>
    <xdr:pic>
      <xdr:nvPicPr>
        <xdr:cNvPr id="7186" name="Picture 6" descr="grating (10)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9158361" y="7233557"/>
          <a:ext cx="2182585" cy="873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34</xdr:row>
      <xdr:rowOff>86678</xdr:rowOff>
    </xdr:from>
    <xdr:to>
      <xdr:col>6</xdr:col>
      <xdr:colOff>247651</xdr:colOff>
      <xdr:row>42</xdr:row>
      <xdr:rowOff>95250</xdr:rowOff>
    </xdr:to>
    <xdr:pic>
      <xdr:nvPicPr>
        <xdr:cNvPr id="13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82771499" y="6439853"/>
          <a:ext cx="4457701" cy="1303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561975</xdr:colOff>
      <xdr:row>22</xdr:row>
      <xdr:rowOff>76200</xdr:rowOff>
    </xdr:from>
    <xdr:to>
      <xdr:col>14</xdr:col>
      <xdr:colOff>238125</xdr:colOff>
      <xdr:row>28</xdr:row>
      <xdr:rowOff>161925</xdr:rowOff>
    </xdr:to>
    <xdr:pic>
      <xdr:nvPicPr>
        <xdr:cNvPr id="3512" name="Picture 6" descr="grating (10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85075" y="3933825"/>
          <a:ext cx="2724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7</xdr:row>
      <xdr:rowOff>161925</xdr:rowOff>
    </xdr:from>
    <xdr:to>
      <xdr:col>14</xdr:col>
      <xdr:colOff>361950</xdr:colOff>
      <xdr:row>11</xdr:row>
      <xdr:rowOff>171450</xdr:rowOff>
    </xdr:to>
    <xdr:pic>
      <xdr:nvPicPr>
        <xdr:cNvPr id="3513" name="Picture 7" descr="grating (9)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0" y="1438275"/>
          <a:ext cx="2695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561975</xdr:colOff>
      <xdr:row>22</xdr:row>
      <xdr:rowOff>76200</xdr:rowOff>
    </xdr:from>
    <xdr:to>
      <xdr:col>14</xdr:col>
      <xdr:colOff>238125</xdr:colOff>
      <xdr:row>28</xdr:row>
      <xdr:rowOff>161925</xdr:rowOff>
    </xdr:to>
    <xdr:pic>
      <xdr:nvPicPr>
        <xdr:cNvPr id="3515" name="Picture 6" descr="grating (10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85075" y="3933825"/>
          <a:ext cx="2724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7</xdr:row>
      <xdr:rowOff>161925</xdr:rowOff>
    </xdr:from>
    <xdr:to>
      <xdr:col>14</xdr:col>
      <xdr:colOff>361950</xdr:colOff>
      <xdr:row>11</xdr:row>
      <xdr:rowOff>171450</xdr:rowOff>
    </xdr:to>
    <xdr:pic>
      <xdr:nvPicPr>
        <xdr:cNvPr id="3516" name="Picture 7" descr="grating (9)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0" y="1438275"/>
          <a:ext cx="2695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561975</xdr:colOff>
      <xdr:row>22</xdr:row>
      <xdr:rowOff>76200</xdr:rowOff>
    </xdr:from>
    <xdr:to>
      <xdr:col>14</xdr:col>
      <xdr:colOff>238125</xdr:colOff>
      <xdr:row>28</xdr:row>
      <xdr:rowOff>161925</xdr:rowOff>
    </xdr:to>
    <xdr:pic>
      <xdr:nvPicPr>
        <xdr:cNvPr id="4338" name="Picture 6" descr="grating (10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85075" y="3933825"/>
          <a:ext cx="27241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7</xdr:row>
      <xdr:rowOff>161925</xdr:rowOff>
    </xdr:from>
    <xdr:to>
      <xdr:col>14</xdr:col>
      <xdr:colOff>361950</xdr:colOff>
      <xdr:row>10</xdr:row>
      <xdr:rowOff>171450</xdr:rowOff>
    </xdr:to>
    <xdr:pic>
      <xdr:nvPicPr>
        <xdr:cNvPr id="4339" name="Picture 7" descr="grating (9)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0" y="1438275"/>
          <a:ext cx="2695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info@dezh.co" TargetMode="External"/><Relationship Id="rId1" Type="http://schemas.openxmlformats.org/officeDocument/2006/relationships/hyperlink" Target="http://www.dezh.c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info@dezh.co" TargetMode="External"/><Relationship Id="rId1" Type="http://schemas.openxmlformats.org/officeDocument/2006/relationships/hyperlink" Target="http://www.dezh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rightToLeft="1" tabSelected="1" zoomScale="70" zoomScaleNormal="70" workbookViewId="0">
      <selection activeCell="AA19" sqref="AA19"/>
    </sheetView>
  </sheetViews>
  <sheetFormatPr defaultRowHeight="15"/>
  <cols>
    <col min="1" max="1" width="5.7109375" style="19" customWidth="1"/>
    <col min="2" max="3" width="9.140625" style="19"/>
    <col min="4" max="4" width="3.5703125" style="19" customWidth="1"/>
    <col min="5" max="5" width="8.28515625" style="20" customWidth="1"/>
    <col min="6" max="6" width="13.85546875" style="19" customWidth="1"/>
    <col min="7" max="7" width="6.42578125" style="21" customWidth="1"/>
    <col min="8" max="8" width="24.28515625" style="19" customWidth="1"/>
    <col min="9" max="16" width="9.140625" style="19"/>
    <col min="17" max="17" width="6.42578125" style="19" customWidth="1"/>
    <col min="18" max="16384" width="9.140625" style="19"/>
  </cols>
  <sheetData>
    <row r="1" spans="1:23" ht="16.5" thickTop="1" thickBot="1">
      <c r="A1" s="83"/>
      <c r="B1" s="84"/>
      <c r="C1" s="84"/>
      <c r="D1" s="84"/>
      <c r="E1" s="85"/>
      <c r="F1" s="84"/>
      <c r="G1" s="86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7"/>
    </row>
    <row r="2" spans="1:23" ht="19.5" customHeight="1" thickBot="1">
      <c r="A2" s="106" t="s">
        <v>84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2"/>
      <c r="N2" s="22"/>
      <c r="O2" s="22"/>
      <c r="P2" s="22"/>
      <c r="Q2" s="22"/>
      <c r="R2" s="102" t="s">
        <v>78</v>
      </c>
      <c r="S2" s="103"/>
      <c r="T2" s="104">
        <f>Sheet3!H6</f>
        <v>980.82745825602956</v>
      </c>
      <c r="U2" s="105"/>
      <c r="V2" s="88" t="s">
        <v>79</v>
      </c>
      <c r="W2" s="89"/>
    </row>
    <row r="3" spans="1:23" ht="1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2"/>
      <c r="N3" s="22"/>
      <c r="O3" s="22"/>
      <c r="P3" s="22"/>
      <c r="Q3" s="22"/>
      <c r="R3" s="22"/>
      <c r="S3" s="22"/>
      <c r="T3" s="22"/>
      <c r="U3" s="22"/>
      <c r="V3" s="22"/>
      <c r="W3" s="89"/>
    </row>
    <row r="4" spans="1:23" ht="15" customHeight="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2"/>
      <c r="N4" s="22"/>
      <c r="O4" s="22"/>
      <c r="P4" s="22"/>
      <c r="Q4" s="22"/>
      <c r="R4" s="22"/>
      <c r="S4" s="22"/>
      <c r="T4" s="22"/>
      <c r="U4" s="22"/>
      <c r="V4" s="22"/>
      <c r="W4" s="89"/>
    </row>
    <row r="5" spans="1:23" ht="15" customHeight="1">
      <c r="A5" s="114" t="s">
        <v>55</v>
      </c>
      <c r="B5" s="115"/>
      <c r="C5" s="115"/>
      <c r="D5" s="115"/>
      <c r="E5" s="115"/>
      <c r="F5" s="115"/>
      <c r="G5" s="115"/>
      <c r="H5" s="115"/>
      <c r="I5" s="22"/>
      <c r="J5" s="22"/>
      <c r="K5" s="22"/>
      <c r="L5" s="22"/>
      <c r="M5" s="22"/>
      <c r="N5" s="22"/>
      <c r="O5" s="22"/>
      <c r="P5" s="22"/>
      <c r="Q5" s="22"/>
      <c r="R5" s="71" t="s">
        <v>68</v>
      </c>
      <c r="S5" s="22"/>
      <c r="T5" s="22"/>
      <c r="U5" s="22"/>
      <c r="V5" s="22"/>
      <c r="W5" s="89"/>
    </row>
    <row r="6" spans="1:23" ht="15" customHeight="1">
      <c r="A6" s="114"/>
      <c r="B6" s="115"/>
      <c r="C6" s="115"/>
      <c r="D6" s="115"/>
      <c r="E6" s="115"/>
      <c r="F6" s="115"/>
      <c r="G6" s="115"/>
      <c r="H6" s="115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89"/>
    </row>
    <row r="7" spans="1:23" ht="15.75" thickBot="1">
      <c r="A7" s="90"/>
      <c r="B7" s="22"/>
      <c r="C7" s="22"/>
      <c r="D7" s="22"/>
      <c r="E7" s="91"/>
      <c r="F7" s="22"/>
      <c r="G7" s="3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89"/>
    </row>
    <row r="8" spans="1:23" ht="20.100000000000001" customHeight="1" thickTop="1">
      <c r="A8" s="90"/>
      <c r="B8" s="22"/>
      <c r="C8" s="22"/>
      <c r="D8" s="22"/>
      <c r="E8" s="23" t="s">
        <v>2</v>
      </c>
      <c r="F8" s="44">
        <v>1000</v>
      </c>
      <c r="G8" s="24" t="s">
        <v>44</v>
      </c>
      <c r="H8" s="25" t="s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71" t="s">
        <v>72</v>
      </c>
      <c r="V8" s="22"/>
      <c r="W8" s="89"/>
    </row>
    <row r="9" spans="1:23" ht="20.100000000000001" customHeight="1" thickBot="1">
      <c r="A9" s="90"/>
      <c r="B9" s="108" t="s">
        <v>41</v>
      </c>
      <c r="C9" s="109"/>
      <c r="D9" s="26"/>
      <c r="E9" s="27" t="s">
        <v>2</v>
      </c>
      <c r="F9" s="45">
        <v>1000</v>
      </c>
      <c r="G9" s="28" t="s">
        <v>45</v>
      </c>
      <c r="H9" s="29" t="s">
        <v>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89"/>
    </row>
    <row r="10" spans="1:23" ht="20.100000000000001" customHeight="1" thickBot="1">
      <c r="A10" s="92" t="s">
        <v>43</v>
      </c>
      <c r="B10" s="112">
        <f>ورقه1!E22</f>
        <v>31.333078399999994</v>
      </c>
      <c r="C10" s="113"/>
      <c r="D10" s="30"/>
      <c r="E10" s="27" t="s">
        <v>2</v>
      </c>
      <c r="F10" s="45">
        <v>30</v>
      </c>
      <c r="G10" s="28" t="s">
        <v>46</v>
      </c>
      <c r="H10" s="29" t="s">
        <v>10</v>
      </c>
      <c r="I10" s="22"/>
      <c r="J10" s="22"/>
      <c r="K10" s="22"/>
      <c r="L10" s="22"/>
      <c r="M10" s="22"/>
      <c r="N10" s="22"/>
      <c r="O10" s="22"/>
      <c r="P10" s="22"/>
      <c r="Q10" s="22"/>
      <c r="R10" s="102" t="s">
        <v>80</v>
      </c>
      <c r="S10" s="103"/>
      <c r="T10" s="104">
        <f>Sheet3!H26</f>
        <v>1961.6549165120591</v>
      </c>
      <c r="U10" s="105"/>
      <c r="V10" s="88" t="s">
        <v>79</v>
      </c>
      <c r="W10" s="89"/>
    </row>
    <row r="11" spans="1:23" ht="20.100000000000001" customHeight="1">
      <c r="A11" s="90"/>
      <c r="B11" s="22"/>
      <c r="C11" s="22"/>
      <c r="D11" s="22"/>
      <c r="E11" s="27" t="s">
        <v>2</v>
      </c>
      <c r="F11" s="45">
        <v>3</v>
      </c>
      <c r="G11" s="28" t="s">
        <v>47</v>
      </c>
      <c r="H11" s="29" t="s">
        <v>13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89"/>
    </row>
    <row r="12" spans="1:23" ht="20.100000000000001" customHeight="1">
      <c r="A12" s="90"/>
      <c r="B12" s="110" t="s">
        <v>42</v>
      </c>
      <c r="C12" s="111"/>
      <c r="D12" s="26"/>
      <c r="E12" s="31" t="s">
        <v>38</v>
      </c>
      <c r="F12" s="45">
        <v>0.39500000000000002</v>
      </c>
      <c r="G12" s="32"/>
      <c r="H12" s="33" t="s">
        <v>52</v>
      </c>
      <c r="I12" s="22"/>
      <c r="J12" s="22"/>
      <c r="K12" s="22"/>
      <c r="L12" s="22"/>
      <c r="M12" s="22"/>
      <c r="N12" s="22"/>
      <c r="O12" s="22"/>
      <c r="P12" s="22"/>
      <c r="Q12" s="22"/>
      <c r="R12" s="71" t="s">
        <v>68</v>
      </c>
      <c r="S12" s="22"/>
      <c r="T12" s="22"/>
      <c r="U12" s="22"/>
      <c r="V12" s="22"/>
      <c r="W12" s="89"/>
    </row>
    <row r="13" spans="1:23" ht="20.100000000000001" customHeight="1">
      <c r="A13" s="92" t="s">
        <v>43</v>
      </c>
      <c r="B13" s="112">
        <f>ورقه1!E24</f>
        <v>32.849166677903355</v>
      </c>
      <c r="C13" s="113"/>
      <c r="D13" s="30"/>
      <c r="E13" s="27" t="s">
        <v>2</v>
      </c>
      <c r="F13" s="45">
        <v>30</v>
      </c>
      <c r="G13" s="28" t="s">
        <v>49</v>
      </c>
      <c r="H13" s="29" t="s">
        <v>26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89"/>
    </row>
    <row r="14" spans="1:23" ht="20.100000000000001" customHeight="1">
      <c r="A14" s="90"/>
      <c r="B14" s="22"/>
      <c r="C14" s="22"/>
      <c r="D14" s="22"/>
      <c r="E14" s="27" t="s">
        <v>2</v>
      </c>
      <c r="F14" s="45">
        <v>100</v>
      </c>
      <c r="G14" s="28" t="s">
        <v>50</v>
      </c>
      <c r="H14" s="29" t="s">
        <v>30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89"/>
    </row>
    <row r="15" spans="1:23" ht="20.100000000000001" customHeight="1" thickBot="1">
      <c r="A15" s="90"/>
      <c r="B15" s="22"/>
      <c r="C15" s="22"/>
      <c r="D15" s="22"/>
      <c r="E15" s="34" t="s">
        <v>2</v>
      </c>
      <c r="F15" s="46">
        <v>5</v>
      </c>
      <c r="G15" s="35" t="s">
        <v>51</v>
      </c>
      <c r="H15" s="36" t="s">
        <v>34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71" t="s">
        <v>72</v>
      </c>
      <c r="V15" s="22"/>
      <c r="W15" s="89"/>
    </row>
    <row r="16" spans="1:23" ht="20.100000000000001" customHeight="1" thickTop="1">
      <c r="A16" s="90"/>
      <c r="B16" s="22"/>
      <c r="C16" s="22"/>
      <c r="D16" s="22"/>
      <c r="E16" s="47" t="s">
        <v>56</v>
      </c>
      <c r="F16" s="37"/>
      <c r="G16" s="38"/>
      <c r="H16" s="39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89"/>
    </row>
    <row r="17" spans="1:23">
      <c r="A17" s="90"/>
      <c r="B17" s="22"/>
      <c r="C17" s="22"/>
      <c r="D17" s="22"/>
      <c r="E17" s="91"/>
      <c r="F17" s="22"/>
      <c r="G17" s="3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89"/>
    </row>
    <row r="18" spans="1:23">
      <c r="A18" s="90"/>
      <c r="B18" s="22"/>
      <c r="C18" s="22"/>
      <c r="D18" s="22"/>
      <c r="E18" s="91"/>
      <c r="F18" s="22"/>
      <c r="G18" s="3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89"/>
    </row>
    <row r="19" spans="1:23" ht="15.75" thickBot="1">
      <c r="A19" s="93"/>
      <c r="B19" s="94"/>
      <c r="C19" s="94"/>
      <c r="D19" s="94"/>
      <c r="E19" s="95"/>
      <c r="F19" s="94"/>
      <c r="G19" s="96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7"/>
    </row>
    <row r="20" spans="1:23" ht="15.75" thickTop="1">
      <c r="A20" s="83"/>
      <c r="B20" s="84"/>
      <c r="C20" s="84"/>
      <c r="D20" s="84"/>
      <c r="E20" s="85"/>
      <c r="F20" s="84"/>
      <c r="G20" s="86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7"/>
    </row>
    <row r="21" spans="1:23" ht="15" customHeight="1">
      <c r="A21" s="114" t="s">
        <v>54</v>
      </c>
      <c r="B21" s="115"/>
      <c r="C21" s="115"/>
      <c r="D21" s="115"/>
      <c r="E21" s="115"/>
      <c r="F21" s="115"/>
      <c r="G21" s="115"/>
      <c r="H21" s="11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89"/>
    </row>
    <row r="22" spans="1:23" ht="15" customHeight="1" thickBot="1">
      <c r="A22" s="114"/>
      <c r="B22" s="115"/>
      <c r="C22" s="115"/>
      <c r="D22" s="115"/>
      <c r="E22" s="115"/>
      <c r="F22" s="115"/>
      <c r="G22" s="115"/>
      <c r="H22" s="11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89"/>
    </row>
    <row r="23" spans="1:23" ht="18.75" thickBot="1">
      <c r="A23" s="90"/>
      <c r="B23" s="22"/>
      <c r="C23" s="22"/>
      <c r="D23" s="22"/>
      <c r="E23" s="91"/>
      <c r="F23" s="22"/>
      <c r="G23" s="3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02" t="s">
        <v>78</v>
      </c>
      <c r="S23" s="103"/>
      <c r="T23" s="104">
        <f>Sheet2!H6</f>
        <v>980.82745825602956</v>
      </c>
      <c r="U23" s="105"/>
      <c r="V23" s="88" t="s">
        <v>79</v>
      </c>
      <c r="W23" s="89"/>
    </row>
    <row r="24" spans="1:23" ht="18.75" thickTop="1">
      <c r="A24" s="90"/>
      <c r="B24" s="22"/>
      <c r="C24" s="22"/>
      <c r="D24" s="22"/>
      <c r="E24" s="23" t="s">
        <v>2</v>
      </c>
      <c r="F24" s="44">
        <v>1000</v>
      </c>
      <c r="G24" s="24" t="s">
        <v>44</v>
      </c>
      <c r="H24" s="25" t="s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89"/>
    </row>
    <row r="25" spans="1:23" ht="18">
      <c r="A25" s="90"/>
      <c r="B25" s="108" t="s">
        <v>41</v>
      </c>
      <c r="C25" s="109"/>
      <c r="D25" s="26"/>
      <c r="E25" s="27" t="s">
        <v>2</v>
      </c>
      <c r="F25" s="45">
        <v>1000</v>
      </c>
      <c r="G25" s="28" t="s">
        <v>45</v>
      </c>
      <c r="H25" s="29" t="s">
        <v>7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89"/>
    </row>
    <row r="26" spans="1:23" ht="18">
      <c r="A26" s="92" t="s">
        <v>43</v>
      </c>
      <c r="B26" s="112">
        <f>ورقه1!E8</f>
        <v>50.31907919999999</v>
      </c>
      <c r="C26" s="113"/>
      <c r="D26" s="30"/>
      <c r="E26" s="27" t="s">
        <v>2</v>
      </c>
      <c r="F26" s="45">
        <v>30</v>
      </c>
      <c r="G26" s="28" t="s">
        <v>46</v>
      </c>
      <c r="H26" s="29" t="s">
        <v>10</v>
      </c>
      <c r="I26" s="22"/>
      <c r="J26" s="22"/>
      <c r="K26" s="22"/>
      <c r="L26" s="22"/>
      <c r="M26" s="22"/>
      <c r="N26" s="22"/>
      <c r="O26" s="22"/>
      <c r="P26" s="22"/>
      <c r="Q26" s="22"/>
      <c r="R26" s="71" t="s">
        <v>68</v>
      </c>
      <c r="S26" s="22"/>
      <c r="T26" s="22"/>
      <c r="U26" s="22"/>
      <c r="V26" s="22"/>
      <c r="W26" s="89"/>
    </row>
    <row r="27" spans="1:23" ht="18">
      <c r="A27" s="90"/>
      <c r="B27" s="22"/>
      <c r="C27" s="22"/>
      <c r="D27" s="22"/>
      <c r="E27" s="27" t="s">
        <v>2</v>
      </c>
      <c r="F27" s="45">
        <v>3</v>
      </c>
      <c r="G27" s="28" t="s">
        <v>47</v>
      </c>
      <c r="H27" s="29" t="s">
        <v>13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89"/>
    </row>
    <row r="28" spans="1:23" ht="18">
      <c r="A28" s="90"/>
      <c r="B28" s="110" t="s">
        <v>42</v>
      </c>
      <c r="C28" s="111"/>
      <c r="D28" s="26"/>
      <c r="E28" s="27" t="s">
        <v>2</v>
      </c>
      <c r="F28" s="45">
        <v>30</v>
      </c>
      <c r="G28" s="28" t="s">
        <v>48</v>
      </c>
      <c r="H28" s="33" t="s">
        <v>16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89"/>
    </row>
    <row r="29" spans="1:23" ht="18">
      <c r="A29" s="92" t="s">
        <v>43</v>
      </c>
      <c r="B29" s="112">
        <f>ورقه1!E10</f>
        <v>52.921766622719993</v>
      </c>
      <c r="C29" s="113"/>
      <c r="D29" s="30"/>
      <c r="E29" s="27" t="s">
        <v>2</v>
      </c>
      <c r="F29" s="45">
        <v>3</v>
      </c>
      <c r="G29" s="28" t="s">
        <v>53</v>
      </c>
      <c r="H29" s="33" t="s">
        <v>21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71" t="s">
        <v>72</v>
      </c>
      <c r="V29" s="22"/>
      <c r="W29" s="89"/>
    </row>
    <row r="30" spans="1:23" ht="18">
      <c r="A30" s="90"/>
      <c r="B30" s="22"/>
      <c r="C30" s="22"/>
      <c r="D30" s="22"/>
      <c r="E30" s="27" t="s">
        <v>2</v>
      </c>
      <c r="F30" s="45">
        <v>30</v>
      </c>
      <c r="G30" s="28" t="s">
        <v>49</v>
      </c>
      <c r="H30" s="29" t="s">
        <v>26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89"/>
    </row>
    <row r="31" spans="1:23" ht="18.75" thickBot="1">
      <c r="A31" s="90"/>
      <c r="B31" s="22"/>
      <c r="C31" s="22"/>
      <c r="D31" s="22"/>
      <c r="E31" s="27" t="s">
        <v>2</v>
      </c>
      <c r="F31" s="45">
        <v>30</v>
      </c>
      <c r="G31" s="28" t="s">
        <v>50</v>
      </c>
      <c r="H31" s="29" t="s">
        <v>30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89"/>
    </row>
    <row r="32" spans="1:23" ht="18.75" thickBot="1">
      <c r="A32" s="90"/>
      <c r="B32" s="22"/>
      <c r="C32" s="22"/>
      <c r="D32" s="22"/>
      <c r="E32" s="34" t="s">
        <v>2</v>
      </c>
      <c r="F32" s="46">
        <v>5</v>
      </c>
      <c r="G32" s="35" t="s">
        <v>51</v>
      </c>
      <c r="H32" s="36" t="s">
        <v>34</v>
      </c>
      <c r="I32" s="22"/>
      <c r="J32" s="22"/>
      <c r="K32" s="22"/>
      <c r="L32" s="22"/>
      <c r="M32" s="22"/>
      <c r="N32" s="22"/>
      <c r="O32" s="22"/>
      <c r="P32" s="22"/>
      <c r="Q32" s="22"/>
      <c r="R32" s="102" t="s">
        <v>80</v>
      </c>
      <c r="S32" s="103"/>
      <c r="T32" s="104">
        <f>Sheet2!H26</f>
        <v>1961.6549165120591</v>
      </c>
      <c r="U32" s="105"/>
      <c r="V32" s="88" t="s">
        <v>79</v>
      </c>
      <c r="W32" s="89"/>
    </row>
    <row r="33" spans="1:23" ht="18.75" thickTop="1">
      <c r="A33" s="90"/>
      <c r="B33" s="22"/>
      <c r="C33" s="22"/>
      <c r="D33" s="22"/>
      <c r="E33" s="47" t="s">
        <v>56</v>
      </c>
      <c r="F33" s="37"/>
      <c r="G33" s="38"/>
      <c r="H33" s="39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89"/>
    </row>
    <row r="34" spans="1:23">
      <c r="A34" s="90"/>
      <c r="B34" s="22"/>
      <c r="C34" s="22"/>
      <c r="D34" s="22"/>
      <c r="E34" s="91"/>
      <c r="F34" s="22"/>
      <c r="G34" s="3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71" t="s">
        <v>68</v>
      </c>
      <c r="S34" s="22"/>
      <c r="T34" s="22"/>
      <c r="U34" s="22"/>
      <c r="V34" s="22"/>
      <c r="W34" s="89"/>
    </row>
    <row r="35" spans="1:23">
      <c r="A35" s="90"/>
      <c r="B35" s="22"/>
      <c r="C35" s="22"/>
      <c r="D35" s="22"/>
      <c r="E35" s="91"/>
      <c r="F35" s="22"/>
      <c r="G35" s="3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89"/>
    </row>
    <row r="36" spans="1:23">
      <c r="A36" s="90"/>
      <c r="B36" s="22"/>
      <c r="C36" s="22"/>
      <c r="D36" s="22"/>
      <c r="E36" s="91"/>
      <c r="F36" s="22"/>
      <c r="G36" s="3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89"/>
    </row>
    <row r="37" spans="1:23">
      <c r="A37" s="90"/>
      <c r="B37" s="22"/>
      <c r="C37" s="22"/>
      <c r="D37" s="22"/>
      <c r="E37" s="91"/>
      <c r="F37" s="22"/>
      <c r="G37" s="3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89"/>
    </row>
    <row r="38" spans="1:23">
      <c r="A38" s="90"/>
      <c r="B38" s="22"/>
      <c r="C38" s="22"/>
      <c r="D38" s="22"/>
      <c r="E38" s="91"/>
      <c r="F38" s="22"/>
      <c r="G38" s="3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71" t="s">
        <v>72</v>
      </c>
      <c r="V38" s="22"/>
      <c r="W38" s="89"/>
    </row>
    <row r="39" spans="1:23" ht="15.75" thickBot="1">
      <c r="A39" s="93"/>
      <c r="B39" s="94"/>
      <c r="C39" s="94"/>
      <c r="D39" s="94"/>
      <c r="E39" s="95"/>
      <c r="F39" s="94"/>
      <c r="G39" s="96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7"/>
    </row>
    <row r="40" spans="1:23" ht="21" thickTop="1">
      <c r="B40" s="41"/>
      <c r="I40" s="43"/>
    </row>
    <row r="41" spans="1:23" ht="20.25">
      <c r="B41" s="41"/>
      <c r="I41" s="43"/>
    </row>
    <row r="42" spans="1:23" ht="20.25">
      <c r="B42" s="42"/>
      <c r="I42" s="43"/>
    </row>
    <row r="43" spans="1:23" ht="20.25">
      <c r="B43" s="42"/>
      <c r="I43" s="43"/>
    </row>
    <row r="44" spans="1:23" ht="18">
      <c r="I44" s="43"/>
    </row>
    <row r="45" spans="1:23" ht="18">
      <c r="B45" s="40"/>
      <c r="I45" s="43"/>
    </row>
    <row r="46" spans="1:23" ht="18">
      <c r="I46" s="43"/>
    </row>
    <row r="47" spans="1:23" ht="18">
      <c r="I47" s="43"/>
    </row>
  </sheetData>
  <mergeCells count="19">
    <mergeCell ref="T2:U2"/>
    <mergeCell ref="R10:S10"/>
    <mergeCell ref="T10:U10"/>
    <mergeCell ref="R32:S32"/>
    <mergeCell ref="T32:U32"/>
    <mergeCell ref="A2:L4"/>
    <mergeCell ref="R23:S23"/>
    <mergeCell ref="B9:C9"/>
    <mergeCell ref="B12:C12"/>
    <mergeCell ref="B13:C13"/>
    <mergeCell ref="B10:C10"/>
    <mergeCell ref="B25:C25"/>
    <mergeCell ref="B26:C26"/>
    <mergeCell ref="B28:C28"/>
    <mergeCell ref="B29:C29"/>
    <mergeCell ref="A21:H22"/>
    <mergeCell ref="A5:H6"/>
    <mergeCell ref="T23:U23"/>
    <mergeCell ref="R2:S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6"/>
  <sheetViews>
    <sheetView rightToLeft="1" view="pageBreakPreview" topLeftCell="A16" zoomScaleNormal="100" zoomScaleSheetLayoutView="100" workbookViewId="0">
      <selection activeCell="C7" sqref="C7"/>
    </sheetView>
  </sheetViews>
  <sheetFormatPr defaultRowHeight="12.75"/>
  <cols>
    <col min="1" max="1" width="22.7109375" style="1" customWidth="1"/>
    <col min="2" max="2" width="9.140625" style="1"/>
    <col min="3" max="3" width="6.7109375" style="16" customWidth="1"/>
    <col min="4" max="4" width="18.5703125" style="1" customWidth="1"/>
    <col min="5" max="5" width="9.140625" style="3"/>
    <col min="6" max="6" width="5" style="1" customWidth="1"/>
    <col min="7" max="7" width="9.7109375" style="3" customWidth="1"/>
    <col min="8" max="8" width="7.5703125" style="3" customWidth="1"/>
    <col min="9" max="9" width="2.85546875" style="15" customWidth="1"/>
    <col min="10" max="10" width="10.42578125" style="1" customWidth="1"/>
    <col min="11" max="11" width="9.140625" style="3"/>
    <col min="12" max="12" width="5.5703125" style="2" customWidth="1"/>
    <col min="13" max="13" width="3.5703125" style="15" customWidth="1"/>
    <col min="14" max="19" width="9.140625" style="15"/>
    <col min="20" max="16384" width="9.140625" style="1"/>
  </cols>
  <sheetData>
    <row r="1" spans="1:12" ht="13.5" thickBot="1">
      <c r="A1" s="15"/>
      <c r="B1" s="15"/>
      <c r="D1" s="15"/>
      <c r="E1" s="17"/>
      <c r="F1" s="15"/>
      <c r="G1" s="17"/>
      <c r="H1" s="17"/>
      <c r="J1" s="15"/>
      <c r="K1" s="17"/>
      <c r="L1" s="16"/>
    </row>
    <row r="2" spans="1:12" ht="21.75" customHeight="1" thickBot="1">
      <c r="A2" s="15"/>
      <c r="B2" s="116" t="s">
        <v>0</v>
      </c>
      <c r="C2" s="117"/>
      <c r="D2" s="117"/>
      <c r="E2" s="118"/>
      <c r="F2" s="15"/>
      <c r="G2" s="122" t="s">
        <v>40</v>
      </c>
      <c r="H2" s="122"/>
      <c r="I2" s="122"/>
      <c r="J2" s="122"/>
      <c r="K2" s="122"/>
      <c r="L2" s="122"/>
    </row>
    <row r="3" spans="1:12">
      <c r="A3" s="15"/>
      <c r="B3" s="15"/>
      <c r="D3" s="15"/>
      <c r="E3" s="17"/>
      <c r="F3" s="15"/>
      <c r="G3" s="17"/>
      <c r="H3" s="17"/>
      <c r="J3" s="15"/>
      <c r="K3" s="17"/>
      <c r="L3" s="16"/>
    </row>
    <row r="4" spans="1:12" ht="14.25">
      <c r="A4" s="4" t="s">
        <v>1</v>
      </c>
      <c r="B4" s="5">
        <f>dezh.co!F24</f>
        <v>1000</v>
      </c>
      <c r="C4" s="16" t="s">
        <v>2</v>
      </c>
      <c r="D4" s="4" t="s">
        <v>3</v>
      </c>
      <c r="E4" s="6">
        <f>B4-12</f>
        <v>988</v>
      </c>
      <c r="F4" s="4" t="s">
        <v>2</v>
      </c>
      <c r="G4" s="6" t="s">
        <v>4</v>
      </c>
      <c r="H4" s="6">
        <v>2</v>
      </c>
      <c r="J4" s="4" t="s">
        <v>5</v>
      </c>
      <c r="K4" s="7">
        <f>E4*(2*(B6+B7))*H4/1000000</f>
        <v>0.130416</v>
      </c>
      <c r="L4" s="8" t="s">
        <v>6</v>
      </c>
    </row>
    <row r="5" spans="1:12" ht="14.25">
      <c r="A5" s="4" t="s">
        <v>7</v>
      </c>
      <c r="B5" s="5">
        <f>dezh.co!F25</f>
        <v>1000</v>
      </c>
      <c r="C5" s="16" t="s">
        <v>2</v>
      </c>
      <c r="D5" s="4" t="s">
        <v>8</v>
      </c>
      <c r="E5" s="6">
        <f>B5-7</f>
        <v>993</v>
      </c>
      <c r="F5" s="4" t="s">
        <v>2</v>
      </c>
      <c r="G5" s="6" t="s">
        <v>4</v>
      </c>
      <c r="H5" s="6">
        <v>2</v>
      </c>
      <c r="J5" s="4" t="s">
        <v>9</v>
      </c>
      <c r="K5" s="7">
        <f>E5*(2*(B6+B7))*H5/1000000</f>
        <v>0.131076</v>
      </c>
      <c r="L5" s="8" t="s">
        <v>6</v>
      </c>
    </row>
    <row r="6" spans="1:12" ht="14.25">
      <c r="A6" s="4" t="s">
        <v>10</v>
      </c>
      <c r="B6" s="5">
        <f>dezh.co!F26</f>
        <v>30</v>
      </c>
      <c r="C6" s="16" t="s">
        <v>2</v>
      </c>
      <c r="D6" s="4" t="s">
        <v>11</v>
      </c>
      <c r="E6" s="6">
        <f>B4-2*B12-2</f>
        <v>988</v>
      </c>
      <c r="F6" s="4" t="s">
        <v>2</v>
      </c>
      <c r="G6" s="6" t="s">
        <v>4</v>
      </c>
      <c r="H6" s="9">
        <f>E7/B10</f>
        <v>32.93333333333333</v>
      </c>
      <c r="J6" s="4" t="s">
        <v>12</v>
      </c>
      <c r="K6" s="7">
        <f>E6*(2*(B6+B7))*H6/1000000</f>
        <v>2.1475168</v>
      </c>
      <c r="L6" s="8" t="s">
        <v>6</v>
      </c>
    </row>
    <row r="7" spans="1:12" ht="14.25">
      <c r="A7" s="4" t="s">
        <v>13</v>
      </c>
      <c r="B7" s="5">
        <f>dezh.co!F27</f>
        <v>3</v>
      </c>
      <c r="C7" s="16" t="s">
        <v>2</v>
      </c>
      <c r="D7" s="4" t="s">
        <v>14</v>
      </c>
      <c r="E7" s="6">
        <f>B5-2*B12-2</f>
        <v>988</v>
      </c>
      <c r="F7" s="4" t="s">
        <v>2</v>
      </c>
      <c r="G7" s="6" t="s">
        <v>4</v>
      </c>
      <c r="H7" s="9">
        <f>E6/B11</f>
        <v>32.93333333333333</v>
      </c>
      <c r="J7" s="4" t="s">
        <v>15</v>
      </c>
      <c r="K7" s="7">
        <f>E7*(2*(B8+B9))*H7/1000000</f>
        <v>2.1475168</v>
      </c>
      <c r="L7" s="8" t="s">
        <v>6</v>
      </c>
    </row>
    <row r="8" spans="1:12" ht="14.25">
      <c r="A8" s="4" t="s">
        <v>16</v>
      </c>
      <c r="B8" s="5">
        <f>dezh.co!F28</f>
        <v>30</v>
      </c>
      <c r="C8" s="16" t="s">
        <v>2</v>
      </c>
      <c r="D8" s="4" t="s">
        <v>17</v>
      </c>
      <c r="E8" s="10">
        <f>H8+H9+H10</f>
        <v>50.31907919999999</v>
      </c>
      <c r="F8" s="4" t="s">
        <v>18</v>
      </c>
      <c r="G8" s="11" t="s">
        <v>19</v>
      </c>
      <c r="H8" s="7">
        <f>E6*B6*B7/1000000*7.8*H6</f>
        <v>22.841769599999996</v>
      </c>
      <c r="J8" s="4" t="s">
        <v>20</v>
      </c>
      <c r="K8" s="7">
        <f>SUM(K4:K7)</f>
        <v>4.5565256000000005</v>
      </c>
      <c r="L8" s="8" t="s">
        <v>6</v>
      </c>
    </row>
    <row r="9" spans="1:12">
      <c r="A9" s="4" t="s">
        <v>21</v>
      </c>
      <c r="B9" s="5">
        <f>dezh.co!F29</f>
        <v>3</v>
      </c>
      <c r="C9" s="16" t="s">
        <v>2</v>
      </c>
      <c r="D9" s="4" t="s">
        <v>22</v>
      </c>
      <c r="E9" s="7">
        <f>K11/100*E8</f>
        <v>2.6026874227199999</v>
      </c>
      <c r="F9" s="4" t="s">
        <v>18</v>
      </c>
      <c r="G9" s="11" t="s">
        <v>23</v>
      </c>
      <c r="H9" s="7">
        <f>E7*B8*B9/1000000*7.8*H7</f>
        <v>22.841769599999996</v>
      </c>
      <c r="J9" s="4" t="s">
        <v>24</v>
      </c>
      <c r="K9" s="12">
        <v>80</v>
      </c>
      <c r="L9" s="8" t="s">
        <v>25</v>
      </c>
    </row>
    <row r="10" spans="1:12">
      <c r="A10" s="4" t="s">
        <v>26</v>
      </c>
      <c r="B10" s="5">
        <f>dezh.co!F30</f>
        <v>30</v>
      </c>
      <c r="C10" s="16" t="s">
        <v>2</v>
      </c>
      <c r="D10" s="4" t="s">
        <v>27</v>
      </c>
      <c r="E10" s="13">
        <f>E8+E9-E11</f>
        <v>52.921766622719993</v>
      </c>
      <c r="F10" s="4" t="s">
        <v>18</v>
      </c>
      <c r="G10" s="6" t="s">
        <v>28</v>
      </c>
      <c r="H10" s="7">
        <f>E4*B12*B6/1000000*H4*7.8+E5*B6*B12/1000000*7.8*H5</f>
        <v>4.6355399999999998</v>
      </c>
      <c r="J10" s="4" t="s">
        <v>29</v>
      </c>
      <c r="K10" s="7">
        <f>K8*K9/1000000*7140</f>
        <v>2.6026874227200003</v>
      </c>
      <c r="L10" s="8" t="s">
        <v>18</v>
      </c>
    </row>
    <row r="11" spans="1:12">
      <c r="A11" s="4" t="s">
        <v>30</v>
      </c>
      <c r="B11" s="5">
        <f>dezh.co!F31</f>
        <v>30</v>
      </c>
      <c r="C11" s="16" t="s">
        <v>2</v>
      </c>
      <c r="D11" s="4" t="s">
        <v>31</v>
      </c>
      <c r="E11" s="7">
        <f>B13*E12</f>
        <v>0</v>
      </c>
      <c r="F11" s="4" t="s">
        <v>18</v>
      </c>
      <c r="G11" s="17"/>
      <c r="H11" s="17"/>
      <c r="J11" s="119" t="s">
        <v>32</v>
      </c>
      <c r="K11" s="120">
        <f>K10/E8*100</f>
        <v>5.1723669512617008</v>
      </c>
      <c r="L11" s="121" t="s">
        <v>33</v>
      </c>
    </row>
    <row r="12" spans="1:12">
      <c r="A12" s="4" t="s">
        <v>34</v>
      </c>
      <c r="B12" s="5">
        <f>dezh.co!F32</f>
        <v>5</v>
      </c>
      <c r="C12" s="16" t="s">
        <v>2</v>
      </c>
      <c r="D12" s="4" t="s">
        <v>35</v>
      </c>
      <c r="E12" s="14">
        <v>1000</v>
      </c>
      <c r="F12" s="4" t="s">
        <v>18</v>
      </c>
      <c r="G12" s="17"/>
      <c r="H12" s="17"/>
      <c r="J12" s="119"/>
      <c r="K12" s="120"/>
      <c r="L12" s="121"/>
    </row>
    <row r="13" spans="1:12" ht="14.25">
      <c r="A13" s="4" t="s">
        <v>36</v>
      </c>
      <c r="B13" s="5"/>
      <c r="C13" s="16" t="s">
        <v>6</v>
      </c>
      <c r="D13" s="15"/>
      <c r="E13" s="17"/>
      <c r="F13" s="15"/>
      <c r="G13" s="17"/>
      <c r="H13" s="17"/>
      <c r="J13" s="119"/>
      <c r="K13" s="120"/>
      <c r="L13" s="121"/>
    </row>
    <row r="14" spans="1:12">
      <c r="A14" s="15"/>
      <c r="B14" s="15"/>
      <c r="D14" s="15"/>
      <c r="E14" s="17"/>
      <c r="F14" s="15"/>
      <c r="G14" s="17"/>
      <c r="H14" s="17"/>
      <c r="J14" s="15"/>
      <c r="K14" s="17"/>
      <c r="L14" s="16"/>
    </row>
    <row r="15" spans="1:12" ht="13.5" thickBot="1">
      <c r="A15" s="15"/>
      <c r="B15" s="15"/>
      <c r="D15" s="15"/>
      <c r="E15" s="17"/>
      <c r="F15" s="15"/>
      <c r="G15" s="17"/>
      <c r="H15" s="17"/>
      <c r="J15" s="15"/>
      <c r="K15" s="17"/>
      <c r="L15" s="16"/>
    </row>
    <row r="16" spans="1:12" ht="13.5" thickBot="1">
      <c r="A16" s="15"/>
      <c r="B16" s="116" t="s">
        <v>37</v>
      </c>
      <c r="C16" s="117"/>
      <c r="D16" s="117"/>
      <c r="E16" s="118"/>
      <c r="F16" s="15"/>
      <c r="G16" s="17"/>
      <c r="H16" s="17"/>
      <c r="J16" s="15"/>
      <c r="K16" s="17"/>
      <c r="L16" s="16"/>
    </row>
    <row r="17" spans="1:12">
      <c r="A17" s="15"/>
      <c r="B17" s="15"/>
      <c r="D17" s="15"/>
      <c r="E17" s="17"/>
      <c r="F17" s="15"/>
      <c r="G17" s="17"/>
      <c r="H17" s="17"/>
      <c r="J17" s="15"/>
      <c r="K17" s="17"/>
      <c r="L17" s="16"/>
    </row>
    <row r="18" spans="1:12" ht="14.25">
      <c r="A18" s="4" t="s">
        <v>1</v>
      </c>
      <c r="B18" s="5">
        <f>dezh.co!F8</f>
        <v>1000</v>
      </c>
      <c r="C18" s="16" t="s">
        <v>2</v>
      </c>
      <c r="D18" s="4" t="s">
        <v>3</v>
      </c>
      <c r="E18" s="6">
        <f>B18-12</f>
        <v>988</v>
      </c>
      <c r="F18" s="4" t="s">
        <v>2</v>
      </c>
      <c r="G18" s="6" t="s">
        <v>4</v>
      </c>
      <c r="H18" s="6">
        <v>2</v>
      </c>
      <c r="J18" s="4" t="s">
        <v>5</v>
      </c>
      <c r="K18" s="7">
        <f>E18*(2*(B20+B21))*H18/1000000</f>
        <v>0.130416</v>
      </c>
      <c r="L18" s="8" t="s">
        <v>6</v>
      </c>
    </row>
    <row r="19" spans="1:12" ht="14.25">
      <c r="A19" s="4" t="s">
        <v>7</v>
      </c>
      <c r="B19" s="5">
        <f>dezh.co!F9</f>
        <v>1000</v>
      </c>
      <c r="C19" s="16" t="s">
        <v>2</v>
      </c>
      <c r="D19" s="4" t="s">
        <v>8</v>
      </c>
      <c r="E19" s="6">
        <f>B19-7</f>
        <v>993</v>
      </c>
      <c r="F19" s="4" t="s">
        <v>2</v>
      </c>
      <c r="G19" s="6" t="s">
        <v>4</v>
      </c>
      <c r="H19" s="6">
        <v>2</v>
      </c>
      <c r="J19" s="4" t="s">
        <v>9</v>
      </c>
      <c r="K19" s="7">
        <f>E19*(2*(B20+B21))*H19/1000000</f>
        <v>0.131076</v>
      </c>
      <c r="L19" s="8" t="s">
        <v>6</v>
      </c>
    </row>
    <row r="20" spans="1:12" ht="14.25">
      <c r="A20" s="4" t="s">
        <v>10</v>
      </c>
      <c r="B20" s="5">
        <f>dezh.co!F10</f>
        <v>30</v>
      </c>
      <c r="C20" s="16" t="s">
        <v>2</v>
      </c>
      <c r="D20" s="4" t="s">
        <v>11</v>
      </c>
      <c r="E20" s="6">
        <f>B18-2*B25-2</f>
        <v>988</v>
      </c>
      <c r="F20" s="4" t="s">
        <v>2</v>
      </c>
      <c r="G20" s="6" t="s">
        <v>4</v>
      </c>
      <c r="H20" s="9">
        <f>E21/B23</f>
        <v>32.93333333333333</v>
      </c>
      <c r="J20" s="4" t="s">
        <v>12</v>
      </c>
      <c r="K20" s="7">
        <f>E20*(2*(B20+B21))*H20/1000000</f>
        <v>2.1475168</v>
      </c>
      <c r="L20" s="8" t="s">
        <v>6</v>
      </c>
    </row>
    <row r="21" spans="1:12" ht="14.25">
      <c r="A21" s="4" t="s">
        <v>13</v>
      </c>
      <c r="B21" s="5">
        <f>dezh.co!F11</f>
        <v>3</v>
      </c>
      <c r="C21" s="16" t="s">
        <v>2</v>
      </c>
      <c r="D21" s="4" t="s">
        <v>14</v>
      </c>
      <c r="E21" s="6">
        <f>B19-2*B25-2</f>
        <v>988</v>
      </c>
      <c r="F21" s="4" t="s">
        <v>2</v>
      </c>
      <c r="G21" s="6" t="s">
        <v>4</v>
      </c>
      <c r="H21" s="9">
        <f>E20/B24</f>
        <v>9.8800000000000008</v>
      </c>
      <c r="J21" s="4" t="s">
        <v>15</v>
      </c>
      <c r="K21" s="7">
        <f>E21*(8*3.14)*H21/1000000</f>
        <v>0.24520737280000005</v>
      </c>
      <c r="L21" s="8" t="s">
        <v>6</v>
      </c>
    </row>
    <row r="22" spans="1:12" ht="14.25">
      <c r="A22" s="4" t="s">
        <v>39</v>
      </c>
      <c r="B22" s="5">
        <f>dezh.co!F12</f>
        <v>0.39500000000000002</v>
      </c>
      <c r="C22" s="16" t="s">
        <v>38</v>
      </c>
      <c r="D22" s="4" t="s">
        <v>17</v>
      </c>
      <c r="E22" s="10">
        <f>H22+H23+H24</f>
        <v>31.333078399999994</v>
      </c>
      <c r="F22" s="4" t="s">
        <v>18</v>
      </c>
      <c r="G22" s="11" t="s">
        <v>19</v>
      </c>
      <c r="H22" s="7">
        <f>E20*B20*B21/1000000*7.8*H20</f>
        <v>22.841769599999996</v>
      </c>
      <c r="J22" s="4" t="s">
        <v>20</v>
      </c>
      <c r="K22" s="7">
        <f>SUM(K18:K21)</f>
        <v>2.6542161728</v>
      </c>
      <c r="L22" s="8" t="s">
        <v>6</v>
      </c>
    </row>
    <row r="23" spans="1:12">
      <c r="A23" s="4" t="s">
        <v>26</v>
      </c>
      <c r="B23" s="5">
        <f>dezh.co!F13</f>
        <v>30</v>
      </c>
      <c r="C23" s="16" t="s">
        <v>2</v>
      </c>
      <c r="D23" s="4" t="s">
        <v>22</v>
      </c>
      <c r="E23" s="7">
        <f>K25/100*E22</f>
        <v>1.51608827790336</v>
      </c>
      <c r="F23" s="4" t="s">
        <v>18</v>
      </c>
      <c r="G23" s="11" t="s">
        <v>23</v>
      </c>
      <c r="H23" s="7">
        <f>(E21/1000)*B22*H21</f>
        <v>3.8557688000000003</v>
      </c>
      <c r="J23" s="4" t="s">
        <v>24</v>
      </c>
      <c r="K23" s="12">
        <v>80</v>
      </c>
      <c r="L23" s="8" t="s">
        <v>25</v>
      </c>
    </row>
    <row r="24" spans="1:12">
      <c r="A24" s="4" t="s">
        <v>30</v>
      </c>
      <c r="B24" s="5">
        <f>dezh.co!F14</f>
        <v>100</v>
      </c>
      <c r="C24" s="16" t="s">
        <v>2</v>
      </c>
      <c r="D24" s="4" t="s">
        <v>27</v>
      </c>
      <c r="E24" s="10">
        <f>E22+E23-E25</f>
        <v>32.849166677903355</v>
      </c>
      <c r="F24" s="4" t="s">
        <v>18</v>
      </c>
      <c r="G24" s="6" t="s">
        <v>28</v>
      </c>
      <c r="H24" s="7">
        <f>E18*B25*B20/1000000*H18*7.8+E19*B20*B25/1000000*7.8*H19</f>
        <v>4.6355399999999998</v>
      </c>
      <c r="J24" s="4" t="s">
        <v>29</v>
      </c>
      <c r="K24" s="7">
        <f>K22*K23/1000000*7140</f>
        <v>1.51608827790336</v>
      </c>
      <c r="L24" s="8" t="s">
        <v>18</v>
      </c>
    </row>
    <row r="25" spans="1:12">
      <c r="A25" s="4" t="s">
        <v>34</v>
      </c>
      <c r="B25" s="5">
        <f>dezh.co!F15</f>
        <v>5</v>
      </c>
      <c r="C25" s="16" t="s">
        <v>2</v>
      </c>
      <c r="D25" s="4" t="s">
        <v>31</v>
      </c>
      <c r="E25" s="6">
        <f>B26*E26</f>
        <v>0</v>
      </c>
      <c r="F25" s="4" t="s">
        <v>18</v>
      </c>
      <c r="G25" s="17"/>
      <c r="H25" s="17"/>
      <c r="J25" s="119" t="s">
        <v>32</v>
      </c>
      <c r="K25" s="120">
        <f>K24/E22*100</f>
        <v>4.8386189781574735</v>
      </c>
      <c r="L25" s="121" t="s">
        <v>33</v>
      </c>
    </row>
    <row r="26" spans="1:12" ht="13.5" customHeight="1">
      <c r="A26" s="4" t="s">
        <v>36</v>
      </c>
      <c r="B26" s="5"/>
      <c r="C26" s="16" t="s">
        <v>6</v>
      </c>
      <c r="D26" s="4" t="s">
        <v>35</v>
      </c>
      <c r="E26" s="14">
        <v>1000</v>
      </c>
      <c r="F26" s="4" t="s">
        <v>18</v>
      </c>
      <c r="G26" s="17"/>
      <c r="H26" s="17"/>
      <c r="J26" s="119"/>
      <c r="K26" s="120"/>
      <c r="L26" s="121"/>
    </row>
    <row r="27" spans="1:12">
      <c r="A27" s="15"/>
      <c r="B27" s="15"/>
      <c r="D27" s="15"/>
      <c r="E27" s="17"/>
      <c r="F27" s="15"/>
      <c r="G27" s="17"/>
      <c r="H27" s="17"/>
      <c r="J27" s="119"/>
      <c r="K27" s="120"/>
      <c r="L27" s="121"/>
    </row>
    <row r="28" spans="1:12">
      <c r="A28" s="15"/>
      <c r="B28" s="15"/>
      <c r="D28" s="15"/>
      <c r="E28" s="17"/>
      <c r="F28" s="15"/>
      <c r="G28" s="17"/>
      <c r="H28" s="17"/>
      <c r="J28" s="15"/>
      <c r="K28" s="17"/>
      <c r="L28" s="16"/>
    </row>
    <row r="29" spans="1:12">
      <c r="A29" s="15"/>
      <c r="B29" s="15"/>
      <c r="D29" s="15"/>
      <c r="E29" s="17"/>
      <c r="F29" s="15"/>
      <c r="G29" s="17"/>
      <c r="H29" s="17"/>
      <c r="J29" s="15"/>
      <c r="K29" s="17"/>
      <c r="L29" s="16"/>
    </row>
    <row r="30" spans="1:12">
      <c r="A30" s="15"/>
      <c r="B30" s="18"/>
      <c r="D30" s="15"/>
      <c r="E30" s="17"/>
      <c r="F30" s="15"/>
      <c r="G30" s="17"/>
      <c r="H30" s="17"/>
      <c r="J30" s="15"/>
      <c r="K30" s="17"/>
      <c r="L30" s="16"/>
    </row>
    <row r="31" spans="1:12" s="15" customFormat="1">
      <c r="C31" s="16"/>
      <c r="E31" s="17"/>
      <c r="G31" s="17"/>
      <c r="H31" s="17"/>
      <c r="K31" s="17"/>
      <c r="L31" s="16"/>
    </row>
    <row r="32" spans="1:12" s="15" customFormat="1">
      <c r="C32" s="16"/>
      <c r="E32" s="17"/>
      <c r="G32" s="17"/>
      <c r="H32" s="17"/>
      <c r="K32" s="17"/>
      <c r="L32" s="16"/>
    </row>
    <row r="33" spans="3:12" s="15" customFormat="1">
      <c r="C33" s="16"/>
      <c r="E33" s="17"/>
      <c r="G33" s="17"/>
      <c r="H33" s="17"/>
      <c r="K33" s="17"/>
      <c r="L33" s="16"/>
    </row>
    <row r="34" spans="3:12" s="15" customFormat="1">
      <c r="C34" s="16"/>
      <c r="E34" s="17"/>
      <c r="G34" s="17"/>
      <c r="H34" s="17"/>
      <c r="K34" s="17"/>
      <c r="L34" s="16"/>
    </row>
    <row r="35" spans="3:12" s="15" customFormat="1">
      <c r="C35" s="16"/>
      <c r="E35" s="17"/>
      <c r="G35" s="17"/>
      <c r="H35" s="17"/>
      <c r="K35" s="17"/>
      <c r="L35" s="16"/>
    </row>
    <row r="36" spans="3:12" s="15" customFormat="1">
      <c r="C36" s="16"/>
      <c r="E36" s="17"/>
      <c r="G36" s="17"/>
      <c r="H36" s="17"/>
      <c r="K36" s="17"/>
      <c r="L36" s="16"/>
    </row>
    <row r="37" spans="3:12" s="15" customFormat="1">
      <c r="C37" s="16"/>
      <c r="E37" s="17"/>
      <c r="G37" s="17"/>
      <c r="H37" s="17"/>
      <c r="K37" s="17"/>
      <c r="L37" s="16"/>
    </row>
    <row r="38" spans="3:12" s="15" customFormat="1">
      <c r="C38" s="16"/>
      <c r="E38" s="17"/>
      <c r="G38" s="17"/>
      <c r="H38" s="17"/>
      <c r="K38" s="17"/>
      <c r="L38" s="16"/>
    </row>
    <row r="39" spans="3:12" s="15" customFormat="1">
      <c r="C39" s="16"/>
      <c r="E39" s="17"/>
      <c r="G39" s="17"/>
      <c r="H39" s="17"/>
      <c r="K39" s="17"/>
      <c r="L39" s="16"/>
    </row>
    <row r="40" spans="3:12" s="15" customFormat="1">
      <c r="C40" s="16"/>
      <c r="E40" s="17"/>
      <c r="G40" s="17"/>
      <c r="H40" s="17"/>
      <c r="K40" s="17"/>
      <c r="L40" s="16"/>
    </row>
    <row r="41" spans="3:12" s="15" customFormat="1">
      <c r="C41" s="16"/>
      <c r="E41" s="17"/>
      <c r="G41" s="17"/>
      <c r="H41" s="17"/>
      <c r="K41" s="17"/>
      <c r="L41" s="16"/>
    </row>
    <row r="42" spans="3:12" s="15" customFormat="1">
      <c r="C42" s="16"/>
      <c r="E42" s="17"/>
      <c r="G42" s="17"/>
      <c r="H42" s="17"/>
      <c r="K42" s="17"/>
      <c r="L42" s="16"/>
    </row>
    <row r="43" spans="3:12" s="15" customFormat="1">
      <c r="C43" s="16"/>
      <c r="E43" s="17"/>
      <c r="G43" s="17"/>
      <c r="H43" s="17"/>
      <c r="K43" s="17"/>
      <c r="L43" s="16"/>
    </row>
    <row r="44" spans="3:12" s="15" customFormat="1">
      <c r="C44" s="16"/>
      <c r="E44" s="17"/>
      <c r="G44" s="17"/>
      <c r="H44" s="17"/>
      <c r="K44" s="17"/>
      <c r="L44" s="16"/>
    </row>
    <row r="45" spans="3:12" s="15" customFormat="1">
      <c r="C45" s="16"/>
      <c r="E45" s="17"/>
      <c r="G45" s="17"/>
      <c r="H45" s="17"/>
      <c r="K45" s="17"/>
      <c r="L45" s="16"/>
    </row>
    <row r="46" spans="3:12" s="15" customFormat="1">
      <c r="C46" s="16"/>
      <c r="E46" s="17"/>
      <c r="G46" s="17"/>
      <c r="H46" s="17"/>
      <c r="K46" s="17"/>
      <c r="L46" s="16"/>
    </row>
  </sheetData>
  <mergeCells count="9">
    <mergeCell ref="B16:E16"/>
    <mergeCell ref="J25:J27"/>
    <mergeCell ref="K25:K27"/>
    <mergeCell ref="L25:L27"/>
    <mergeCell ref="B2:E2"/>
    <mergeCell ref="J11:J13"/>
    <mergeCell ref="K11:K13"/>
    <mergeCell ref="L11:L13"/>
    <mergeCell ref="G2:L2"/>
  </mergeCells>
  <phoneticPr fontId="7" type="noConversion"/>
  <pageMargins left="0.75" right="0.75" top="1" bottom="1" header="0.5" footer="0.5"/>
  <pageSetup paperSize="8" scale="50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rightToLeft="1" topLeftCell="A22" workbookViewId="0">
      <selection activeCell="Q14" sqref="Q14"/>
    </sheetView>
  </sheetViews>
  <sheetFormatPr defaultRowHeight="12.75"/>
  <cols>
    <col min="1" max="1" width="3.7109375" style="51" customWidth="1"/>
    <col min="2" max="2" width="14.85546875" style="51" customWidth="1"/>
    <col min="3" max="3" width="13.85546875" style="51" customWidth="1"/>
    <col min="4" max="4" width="9.140625" style="51"/>
    <col min="5" max="5" width="26.5703125" style="51" customWidth="1"/>
    <col min="6" max="6" width="1.140625" style="51" customWidth="1"/>
    <col min="7" max="7" width="1.7109375" style="51" customWidth="1"/>
    <col min="8" max="8" width="12.140625" style="51" customWidth="1"/>
    <col min="9" max="9" width="16" style="51" customWidth="1"/>
    <col min="10" max="16384" width="9.140625" style="51"/>
  </cols>
  <sheetData>
    <row r="1" spans="1:16" ht="14.25" thickTop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2.75" customHeight="1">
      <c r="A2" s="52"/>
      <c r="B2" s="123" t="s">
        <v>57</v>
      </c>
      <c r="C2" s="124"/>
      <c r="D2" s="124"/>
      <c r="E2" s="124"/>
      <c r="F2" s="124"/>
      <c r="G2" s="124"/>
      <c r="H2" s="124"/>
      <c r="I2" s="125"/>
      <c r="J2" s="53"/>
      <c r="K2" s="54"/>
      <c r="L2" s="54"/>
      <c r="M2" s="54"/>
      <c r="N2" s="54"/>
      <c r="O2" s="54"/>
      <c r="P2" s="55"/>
    </row>
    <row r="3" spans="1:16" ht="12.75" customHeight="1">
      <c r="A3" s="52"/>
      <c r="B3" s="126"/>
      <c r="C3" s="127"/>
      <c r="D3" s="127"/>
      <c r="E3" s="127"/>
      <c r="F3" s="127"/>
      <c r="G3" s="127"/>
      <c r="H3" s="127"/>
      <c r="I3" s="128"/>
      <c r="J3" s="53"/>
      <c r="K3" s="54"/>
      <c r="L3" s="54"/>
      <c r="M3" s="54"/>
      <c r="N3" s="54"/>
      <c r="O3" s="54"/>
      <c r="P3" s="55"/>
    </row>
    <row r="4" spans="1:16" ht="21.75" customHeight="1" thickBot="1">
      <c r="A4" s="52"/>
      <c r="B4" s="126"/>
      <c r="C4" s="127"/>
      <c r="D4" s="127"/>
      <c r="E4" s="127"/>
      <c r="F4" s="127"/>
      <c r="G4" s="127"/>
      <c r="H4" s="127"/>
      <c r="I4" s="128"/>
      <c r="J4" s="53"/>
      <c r="K4" s="54"/>
      <c r="L4" s="54"/>
      <c r="M4" s="54"/>
      <c r="N4" s="54"/>
      <c r="O4" s="54"/>
      <c r="P4" s="55"/>
    </row>
    <row r="5" spans="1:16" ht="13.5" thickBot="1">
      <c r="A5" s="52"/>
      <c r="B5" s="129" t="s">
        <v>58</v>
      </c>
      <c r="C5" s="130"/>
      <c r="D5" s="56">
        <f>dezh.co!F27</f>
        <v>3</v>
      </c>
      <c r="E5" s="57" t="s">
        <v>59</v>
      </c>
      <c r="F5" s="58"/>
      <c r="G5" s="58"/>
      <c r="H5" s="131" t="s">
        <v>60</v>
      </c>
      <c r="I5" s="132"/>
      <c r="J5" s="54"/>
      <c r="K5" s="54"/>
      <c r="L5" s="54"/>
      <c r="M5" s="54"/>
      <c r="N5" s="54"/>
      <c r="O5" s="54"/>
      <c r="P5" s="55"/>
    </row>
    <row r="6" spans="1:16" ht="12.75" customHeight="1">
      <c r="A6" s="52"/>
      <c r="B6" s="133" t="s">
        <v>61</v>
      </c>
      <c r="C6" s="134"/>
      <c r="D6" s="59">
        <f>dezh.co!F30</f>
        <v>30</v>
      </c>
      <c r="E6" s="60" t="s">
        <v>59</v>
      </c>
      <c r="F6" s="58"/>
      <c r="G6" s="58"/>
      <c r="H6" s="135">
        <f>E12*(4*E10*D9*D5*D7*D7)/(6*D8*(D6+D5)*9.8)</f>
        <v>980.82745825602956</v>
      </c>
      <c r="I6" s="136"/>
      <c r="J6" s="54"/>
      <c r="K6" s="54"/>
      <c r="L6" s="54"/>
      <c r="M6" s="54"/>
      <c r="N6" s="54"/>
      <c r="O6" s="54"/>
      <c r="P6" s="55"/>
    </row>
    <row r="7" spans="1:16" ht="12.75" customHeight="1">
      <c r="A7" s="52"/>
      <c r="B7" s="133" t="s">
        <v>62</v>
      </c>
      <c r="C7" s="134"/>
      <c r="D7" s="59">
        <f>dezh.co!F26</f>
        <v>30</v>
      </c>
      <c r="E7" s="60" t="s">
        <v>59</v>
      </c>
      <c r="F7" s="58"/>
      <c r="G7" s="58"/>
      <c r="H7" s="137"/>
      <c r="I7" s="138"/>
      <c r="J7" s="54"/>
      <c r="K7" s="54"/>
      <c r="L7" s="54"/>
      <c r="M7" s="54"/>
      <c r="N7" s="54"/>
      <c r="O7" s="54"/>
      <c r="P7" s="55"/>
    </row>
    <row r="8" spans="1:16" ht="13.5" customHeight="1" thickBot="1">
      <c r="A8" s="52"/>
      <c r="B8" s="133" t="s">
        <v>63</v>
      </c>
      <c r="C8" s="134"/>
      <c r="D8" s="59">
        <f>dezh.co!F24</f>
        <v>1000</v>
      </c>
      <c r="E8" s="60" t="s">
        <v>59</v>
      </c>
      <c r="F8" s="58"/>
      <c r="G8" s="58"/>
      <c r="H8" s="139"/>
      <c r="I8" s="140"/>
      <c r="J8" s="54"/>
      <c r="K8" s="54"/>
      <c r="L8" s="54"/>
      <c r="M8" s="54"/>
      <c r="N8" s="54"/>
      <c r="O8" s="54"/>
      <c r="P8" s="55"/>
    </row>
    <row r="9" spans="1:16" ht="13.5" thickBot="1">
      <c r="A9" s="52"/>
      <c r="B9" s="133" t="s">
        <v>64</v>
      </c>
      <c r="C9" s="134"/>
      <c r="D9" s="59">
        <f>dezh.co!F25</f>
        <v>1000</v>
      </c>
      <c r="E9" s="61" t="s">
        <v>59</v>
      </c>
      <c r="F9" s="62"/>
      <c r="G9" s="63"/>
      <c r="H9" s="141" t="s">
        <v>65</v>
      </c>
      <c r="I9" s="142"/>
      <c r="J9" s="54"/>
      <c r="K9" s="54"/>
      <c r="L9" s="54"/>
      <c r="M9" s="54"/>
      <c r="N9" s="54"/>
      <c r="O9" s="54"/>
      <c r="P9" s="55"/>
    </row>
    <row r="10" spans="1:16" ht="39" customHeight="1" thickBot="1">
      <c r="A10" s="52"/>
      <c r="B10" s="143" t="s">
        <v>66</v>
      </c>
      <c r="C10" s="144"/>
      <c r="D10" s="65" t="s">
        <v>67</v>
      </c>
      <c r="E10" s="100">
        <f>IF(D10="C.S",124.1,IF(D10="S.S",137.9,"Please select C.S or S.S "))</f>
        <v>124.1</v>
      </c>
      <c r="F10" s="58"/>
      <c r="G10" s="58"/>
      <c r="H10" s="66"/>
      <c r="I10" s="64"/>
      <c r="J10" s="54"/>
      <c r="K10" s="54"/>
      <c r="L10" s="54"/>
      <c r="M10" s="54"/>
      <c r="N10" s="54"/>
      <c r="O10" s="54"/>
      <c r="P10" s="55"/>
    </row>
    <row r="11" spans="1:16" ht="15" thickBot="1">
      <c r="A11" s="52"/>
      <c r="B11" s="67"/>
      <c r="C11" s="68"/>
      <c r="D11" s="68"/>
      <c r="E11" s="69">
        <f>IF(D10="C.S",199948,IF(D10="S.S",193053,"Please select C.S or S.S "))</f>
        <v>199948</v>
      </c>
      <c r="F11" s="58"/>
      <c r="G11" s="58"/>
      <c r="H11" s="58"/>
      <c r="I11" s="70"/>
      <c r="J11" s="71" t="s">
        <v>68</v>
      </c>
      <c r="K11" s="54"/>
      <c r="L11" s="54"/>
      <c r="M11" s="54"/>
      <c r="N11" s="54"/>
      <c r="O11" s="54"/>
      <c r="P11" s="55"/>
    </row>
    <row r="12" spans="1:16" ht="41.25" customHeight="1" thickTop="1" thickBot="1">
      <c r="A12" s="52"/>
      <c r="B12" s="145" t="s">
        <v>69</v>
      </c>
      <c r="C12" s="146"/>
      <c r="D12" s="72"/>
      <c r="E12" s="101">
        <f>IF(D7&lt;50,1.42,1.93)</f>
        <v>1.42</v>
      </c>
      <c r="F12" s="58"/>
      <c r="G12" s="73"/>
      <c r="H12" s="147" t="s">
        <v>70</v>
      </c>
      <c r="I12" s="148"/>
      <c r="J12" s="54"/>
      <c r="K12" s="54"/>
      <c r="L12" s="54"/>
      <c r="M12" s="54"/>
      <c r="N12" s="54"/>
      <c r="O12" s="54"/>
      <c r="P12" s="55"/>
    </row>
    <row r="13" spans="1:16" ht="12.75" customHeight="1">
      <c r="A13" s="52"/>
      <c r="B13" s="149" t="s">
        <v>71</v>
      </c>
      <c r="C13" s="150"/>
      <c r="D13" s="150"/>
      <c r="E13" s="151"/>
      <c r="F13" s="58"/>
      <c r="G13" s="58"/>
      <c r="H13" s="152">
        <f>E12*E10*D8*D8/(6*E11*D7)</f>
        <v>4.8963286009918123</v>
      </c>
      <c r="I13" s="153"/>
      <c r="J13" s="54"/>
      <c r="K13" s="54"/>
      <c r="L13" s="54"/>
      <c r="M13" s="54"/>
      <c r="N13" s="54"/>
      <c r="O13" s="54"/>
      <c r="P13" s="55"/>
    </row>
    <row r="14" spans="1:16" ht="12.75" customHeight="1">
      <c r="A14" s="52"/>
      <c r="B14" s="149"/>
      <c r="C14" s="150"/>
      <c r="D14" s="150"/>
      <c r="E14" s="151"/>
      <c r="F14" s="58"/>
      <c r="G14" s="58"/>
      <c r="H14" s="154"/>
      <c r="I14" s="155"/>
      <c r="J14" s="54"/>
      <c r="K14" s="54"/>
      <c r="L14" s="54"/>
      <c r="M14" s="54"/>
      <c r="N14" s="54"/>
      <c r="O14" s="54"/>
      <c r="P14" s="55"/>
    </row>
    <row r="15" spans="1:16" ht="13.5" customHeight="1" thickBot="1">
      <c r="A15" s="52"/>
      <c r="B15" s="149"/>
      <c r="C15" s="150"/>
      <c r="D15" s="150"/>
      <c r="E15" s="151"/>
      <c r="F15" s="58"/>
      <c r="G15" s="58"/>
      <c r="H15" s="156"/>
      <c r="I15" s="157"/>
      <c r="J15" s="54"/>
      <c r="K15" s="54"/>
      <c r="L15" s="54"/>
      <c r="M15" s="54"/>
      <c r="N15" s="71" t="s">
        <v>72</v>
      </c>
      <c r="O15" s="54"/>
      <c r="P15" s="55"/>
    </row>
    <row r="16" spans="1:16" ht="13.5" thickBot="1">
      <c r="A16" s="52"/>
      <c r="B16" s="74"/>
      <c r="C16" s="75"/>
      <c r="D16" s="75"/>
      <c r="E16" s="76"/>
      <c r="F16" s="58"/>
      <c r="G16" s="58"/>
      <c r="H16" s="158" t="s">
        <v>59</v>
      </c>
      <c r="I16" s="159"/>
      <c r="J16" s="54"/>
      <c r="K16" s="54"/>
      <c r="L16" s="54"/>
      <c r="M16" s="54"/>
      <c r="N16" s="54"/>
      <c r="O16" s="54"/>
      <c r="P16" s="55"/>
    </row>
    <row r="17" spans="1:16" ht="13.5" thickBot="1">
      <c r="A17" s="52"/>
      <c r="B17" s="77"/>
      <c r="C17" s="78"/>
      <c r="D17" s="78"/>
      <c r="E17" s="78"/>
      <c r="F17" s="58"/>
      <c r="G17" s="58"/>
      <c r="H17" s="58"/>
      <c r="I17" s="70"/>
      <c r="J17" s="54"/>
      <c r="K17" s="54"/>
      <c r="L17" s="160" t="s">
        <v>73</v>
      </c>
      <c r="M17" s="161"/>
      <c r="N17" s="162"/>
      <c r="O17" s="54"/>
      <c r="P17" s="55"/>
    </row>
    <row r="18" spans="1:16" ht="13.5" thickBot="1">
      <c r="A18" s="52"/>
      <c r="B18" s="169" t="s">
        <v>74</v>
      </c>
      <c r="C18" s="170"/>
      <c r="D18" s="170"/>
      <c r="E18" s="170"/>
      <c r="F18" s="170"/>
      <c r="G18" s="170"/>
      <c r="H18" s="170"/>
      <c r="I18" s="171"/>
      <c r="J18" s="54"/>
      <c r="K18" s="54"/>
      <c r="L18" s="163"/>
      <c r="M18" s="164"/>
      <c r="N18" s="165"/>
      <c r="O18" s="54"/>
      <c r="P18" s="55"/>
    </row>
    <row r="19" spans="1:16" ht="13.5" thickBot="1">
      <c r="A19" s="52"/>
      <c r="B19" s="172" t="s">
        <v>85</v>
      </c>
      <c r="C19" s="172"/>
      <c r="D19" s="172"/>
      <c r="E19" s="172"/>
      <c r="F19" s="172"/>
      <c r="G19" s="172"/>
      <c r="H19" s="172"/>
      <c r="I19" s="172"/>
      <c r="J19" s="54"/>
      <c r="K19" s="54"/>
      <c r="L19" s="166"/>
      <c r="M19" s="167"/>
      <c r="N19" s="168"/>
      <c r="O19" s="54"/>
      <c r="P19" s="55"/>
    </row>
    <row r="20" spans="1:16">
      <c r="A20" s="52"/>
      <c r="B20" s="172"/>
      <c r="C20" s="172"/>
      <c r="D20" s="172"/>
      <c r="E20" s="172"/>
      <c r="F20" s="172"/>
      <c r="G20" s="172"/>
      <c r="H20" s="172"/>
      <c r="I20" s="172"/>
      <c r="J20" s="54"/>
      <c r="K20" s="54"/>
      <c r="L20" s="54"/>
      <c r="M20" s="54"/>
      <c r="N20" s="54"/>
      <c r="O20" s="54"/>
      <c r="P20" s="55"/>
    </row>
    <row r="21" spans="1:16" ht="13.5" thickBot="1">
      <c r="A21" s="52"/>
      <c r="B21" s="172"/>
      <c r="C21" s="172"/>
      <c r="D21" s="172"/>
      <c r="E21" s="172"/>
      <c r="F21" s="172"/>
      <c r="G21" s="172"/>
      <c r="H21" s="172"/>
      <c r="I21" s="172"/>
      <c r="J21" s="54"/>
      <c r="K21" s="54"/>
      <c r="L21" s="54"/>
      <c r="M21" s="54"/>
      <c r="N21" s="54"/>
      <c r="O21" s="54"/>
      <c r="P21" s="55"/>
    </row>
    <row r="22" spans="1:16">
      <c r="A22" s="52"/>
      <c r="B22" s="123" t="s">
        <v>75</v>
      </c>
      <c r="C22" s="124"/>
      <c r="D22" s="124"/>
      <c r="E22" s="124"/>
      <c r="F22" s="124"/>
      <c r="G22" s="124"/>
      <c r="H22" s="124"/>
      <c r="I22" s="125"/>
      <c r="J22" s="54"/>
      <c r="K22" s="54"/>
      <c r="L22" s="54"/>
      <c r="M22" s="54"/>
      <c r="N22" s="54"/>
      <c r="O22" s="54"/>
      <c r="P22" s="55"/>
    </row>
    <row r="23" spans="1:16">
      <c r="A23" s="52"/>
      <c r="B23" s="126"/>
      <c r="C23" s="127"/>
      <c r="D23" s="127"/>
      <c r="E23" s="127"/>
      <c r="F23" s="127"/>
      <c r="G23" s="127"/>
      <c r="H23" s="127"/>
      <c r="I23" s="128"/>
      <c r="J23" s="54"/>
      <c r="K23" s="54"/>
      <c r="L23" s="54"/>
      <c r="M23" s="54"/>
      <c r="N23" s="54"/>
      <c r="O23" s="54"/>
      <c r="P23" s="55"/>
    </row>
    <row r="24" spans="1:16" ht="13.5" thickBot="1">
      <c r="A24" s="52"/>
      <c r="B24" s="126"/>
      <c r="C24" s="127"/>
      <c r="D24" s="127"/>
      <c r="E24" s="127"/>
      <c r="F24" s="127"/>
      <c r="G24" s="127"/>
      <c r="H24" s="127"/>
      <c r="I24" s="128"/>
      <c r="J24" s="54"/>
      <c r="K24" s="54"/>
      <c r="L24" s="54"/>
      <c r="M24" s="54"/>
      <c r="N24" s="54"/>
      <c r="O24" s="54"/>
      <c r="P24" s="55"/>
    </row>
    <row r="25" spans="1:16" ht="13.5" thickBot="1">
      <c r="A25" s="52"/>
      <c r="B25" s="129" t="s">
        <v>58</v>
      </c>
      <c r="C25" s="130"/>
      <c r="D25" s="56">
        <f>D5</f>
        <v>3</v>
      </c>
      <c r="E25" s="57" t="s">
        <v>59</v>
      </c>
      <c r="F25" s="58"/>
      <c r="G25" s="58"/>
      <c r="H25" s="131" t="s">
        <v>60</v>
      </c>
      <c r="I25" s="132"/>
      <c r="J25" s="54"/>
      <c r="K25" s="54"/>
      <c r="L25" s="54"/>
      <c r="M25" s="54"/>
      <c r="N25" s="54"/>
      <c r="O25" s="54"/>
      <c r="P25" s="55"/>
    </row>
    <row r="26" spans="1:16" ht="12.75" customHeight="1">
      <c r="A26" s="52"/>
      <c r="B26" s="133" t="s">
        <v>61</v>
      </c>
      <c r="C26" s="134"/>
      <c r="D26" s="59">
        <f>D6</f>
        <v>30</v>
      </c>
      <c r="E26" s="60" t="s">
        <v>59</v>
      </c>
      <c r="F26" s="58"/>
      <c r="G26" s="58"/>
      <c r="H26" s="135">
        <f>E32*(4000*E30*D29*D25*D27*D27)/(3*9.8*D28*D28*(D26+D25))</f>
        <v>1961.6549165120591</v>
      </c>
      <c r="I26" s="136"/>
      <c r="J26" s="79" t="s">
        <v>68</v>
      </c>
      <c r="K26" s="54"/>
      <c r="L26" s="54"/>
      <c r="M26" s="54"/>
      <c r="N26" s="54"/>
      <c r="O26" s="54"/>
      <c r="P26" s="55"/>
    </row>
    <row r="27" spans="1:16" ht="12.75" customHeight="1">
      <c r="A27" s="52"/>
      <c r="B27" s="133" t="s">
        <v>62</v>
      </c>
      <c r="C27" s="134"/>
      <c r="D27" s="59">
        <f>D7</f>
        <v>30</v>
      </c>
      <c r="E27" s="60" t="s">
        <v>59</v>
      </c>
      <c r="F27" s="58"/>
      <c r="G27" s="58"/>
      <c r="H27" s="137"/>
      <c r="I27" s="138"/>
      <c r="J27" s="54"/>
      <c r="K27" s="54"/>
      <c r="L27" s="54"/>
      <c r="M27" s="54"/>
      <c r="N27" s="54"/>
      <c r="O27" s="54"/>
      <c r="P27" s="55"/>
    </row>
    <row r="28" spans="1:16" ht="13.5" customHeight="1" thickBot="1">
      <c r="A28" s="52"/>
      <c r="B28" s="133" t="s">
        <v>63</v>
      </c>
      <c r="C28" s="134"/>
      <c r="D28" s="59">
        <f>D8</f>
        <v>1000</v>
      </c>
      <c r="E28" s="60" t="s">
        <v>59</v>
      </c>
      <c r="F28" s="58"/>
      <c r="G28" s="58"/>
      <c r="H28" s="139"/>
      <c r="I28" s="140"/>
      <c r="J28" s="54"/>
      <c r="K28" s="54"/>
      <c r="L28" s="54"/>
      <c r="M28" s="54"/>
      <c r="N28" s="54"/>
      <c r="O28" s="54"/>
      <c r="P28" s="55"/>
    </row>
    <row r="29" spans="1:16" ht="13.5" thickBot="1">
      <c r="A29" s="52"/>
      <c r="B29" s="133" t="s">
        <v>64</v>
      </c>
      <c r="C29" s="134"/>
      <c r="D29" s="59">
        <f>D9</f>
        <v>1000</v>
      </c>
      <c r="E29" s="61" t="s">
        <v>59</v>
      </c>
      <c r="F29" s="62"/>
      <c r="G29" s="63"/>
      <c r="H29" s="173" t="s">
        <v>76</v>
      </c>
      <c r="I29" s="142"/>
      <c r="J29" s="54"/>
      <c r="K29" s="54"/>
      <c r="L29" s="54"/>
      <c r="M29" s="54"/>
      <c r="N29" s="54"/>
      <c r="O29" s="54"/>
      <c r="P29" s="55"/>
    </row>
    <row r="30" spans="1:16" ht="39.75" customHeight="1" thickBot="1">
      <c r="A30" s="52"/>
      <c r="B30" s="143" t="s">
        <v>66</v>
      </c>
      <c r="C30" s="144"/>
      <c r="D30" s="65" t="s">
        <v>67</v>
      </c>
      <c r="E30" s="100">
        <f>IF(D30="C.S",124.1,IF(D30="S.S",137.9,"\Please select C.S or S.S "))</f>
        <v>124.1</v>
      </c>
      <c r="F30" s="58"/>
      <c r="G30" s="58"/>
      <c r="H30" s="66"/>
      <c r="I30" s="64"/>
      <c r="J30" s="54"/>
      <c r="K30" s="54"/>
      <c r="L30" s="54"/>
      <c r="M30" s="54"/>
      <c r="N30" s="71" t="s">
        <v>72</v>
      </c>
      <c r="O30" s="54"/>
      <c r="P30" s="55"/>
    </row>
    <row r="31" spans="1:16" ht="15" thickBot="1">
      <c r="A31" s="52"/>
      <c r="B31" s="67"/>
      <c r="C31" s="68"/>
      <c r="D31" s="68"/>
      <c r="E31" s="69">
        <f>IF(D30="C.S",199948,IF(D30="S.S",193053,"Please select C.S or S.S "))</f>
        <v>199948</v>
      </c>
      <c r="F31" s="58"/>
      <c r="G31" s="58"/>
      <c r="H31" s="58"/>
      <c r="I31" s="70"/>
      <c r="J31" s="54"/>
      <c r="K31" s="175" t="s">
        <v>77</v>
      </c>
      <c r="L31" s="176"/>
      <c r="M31" s="176"/>
      <c r="N31" s="176"/>
      <c r="O31" s="177"/>
      <c r="P31" s="55"/>
    </row>
    <row r="32" spans="1:16" ht="37.5" customHeight="1" thickTop="1" thickBot="1">
      <c r="A32" s="52"/>
      <c r="B32" s="145" t="s">
        <v>69</v>
      </c>
      <c r="C32" s="146"/>
      <c r="D32" s="72"/>
      <c r="E32" s="101">
        <f>IF(D27&lt;50,1.42,1.93)</f>
        <v>1.42</v>
      </c>
      <c r="F32" s="58"/>
      <c r="G32" s="73"/>
      <c r="H32" s="147" t="s">
        <v>70</v>
      </c>
      <c r="I32" s="148"/>
      <c r="J32" s="54"/>
      <c r="K32" s="178"/>
      <c r="L32" s="179"/>
      <c r="M32" s="179"/>
      <c r="N32" s="179"/>
      <c r="O32" s="180"/>
      <c r="P32" s="55"/>
    </row>
    <row r="33" spans="1:16" ht="13.5" thickBot="1">
      <c r="A33" s="52"/>
      <c r="B33" s="149" t="s">
        <v>71</v>
      </c>
      <c r="C33" s="150"/>
      <c r="D33" s="150"/>
      <c r="E33" s="151"/>
      <c r="F33" s="58"/>
      <c r="G33" s="58"/>
      <c r="H33" s="152">
        <f>E32*5*E30*D28*D28/(24*E31*D27)</f>
        <v>6.1204107512397661</v>
      </c>
      <c r="I33" s="153"/>
      <c r="J33" s="54"/>
      <c r="K33" s="181"/>
      <c r="L33" s="182"/>
      <c r="M33" s="182"/>
      <c r="N33" s="182"/>
      <c r="O33" s="183"/>
      <c r="P33" s="55"/>
    </row>
    <row r="34" spans="1:16">
      <c r="A34" s="52"/>
      <c r="B34" s="149"/>
      <c r="C34" s="150"/>
      <c r="D34" s="150"/>
      <c r="E34" s="151"/>
      <c r="F34" s="58"/>
      <c r="G34" s="58"/>
      <c r="H34" s="154"/>
      <c r="I34" s="155"/>
      <c r="J34" s="54"/>
      <c r="K34" s="54"/>
      <c r="L34" s="54"/>
      <c r="M34" s="54"/>
      <c r="N34" s="54"/>
      <c r="O34" s="54"/>
      <c r="P34" s="55"/>
    </row>
    <row r="35" spans="1:16" ht="13.5" thickBot="1">
      <c r="A35" s="52"/>
      <c r="B35" s="149"/>
      <c r="C35" s="150"/>
      <c r="D35" s="150"/>
      <c r="E35" s="151"/>
      <c r="F35" s="58"/>
      <c r="G35" s="58"/>
      <c r="H35" s="156"/>
      <c r="I35" s="157"/>
      <c r="J35" s="54"/>
      <c r="K35" s="54"/>
      <c r="L35" s="54"/>
      <c r="M35" s="54"/>
      <c r="N35" s="54"/>
      <c r="O35" s="54"/>
      <c r="P35" s="55"/>
    </row>
    <row r="36" spans="1:16" ht="13.5" customHeight="1" thickBot="1">
      <c r="A36" s="52"/>
      <c r="B36" s="74"/>
      <c r="C36" s="75"/>
      <c r="D36" s="75"/>
      <c r="E36" s="76"/>
      <c r="F36" s="58"/>
      <c r="G36" s="58"/>
      <c r="H36" s="158" t="s">
        <v>59</v>
      </c>
      <c r="I36" s="159"/>
      <c r="J36" s="54"/>
      <c r="K36" s="184" t="s">
        <v>81</v>
      </c>
      <c r="L36" s="184"/>
      <c r="M36" s="184"/>
      <c r="N36" s="184"/>
      <c r="O36" s="184"/>
      <c r="P36" s="185"/>
    </row>
    <row r="37" spans="1:16" ht="13.5" customHeight="1" thickBot="1">
      <c r="A37" s="52"/>
      <c r="B37" s="77"/>
      <c r="C37" s="78"/>
      <c r="D37" s="78"/>
      <c r="E37" s="78"/>
      <c r="F37" s="58"/>
      <c r="G37" s="58"/>
      <c r="H37" s="58"/>
      <c r="I37" s="70"/>
      <c r="J37" s="54"/>
      <c r="K37" s="184"/>
      <c r="L37" s="184"/>
      <c r="M37" s="184"/>
      <c r="N37" s="184"/>
      <c r="O37" s="184"/>
      <c r="P37" s="185"/>
    </row>
    <row r="38" spans="1:16" ht="13.5" customHeight="1" thickBot="1">
      <c r="A38" s="52"/>
      <c r="B38" s="169" t="s">
        <v>74</v>
      </c>
      <c r="C38" s="170"/>
      <c r="D38" s="170"/>
      <c r="E38" s="170"/>
      <c r="F38" s="170"/>
      <c r="G38" s="170"/>
      <c r="H38" s="170"/>
      <c r="I38" s="171"/>
      <c r="J38" s="54"/>
      <c r="K38" s="184"/>
      <c r="L38" s="184"/>
      <c r="M38" s="184"/>
      <c r="N38" s="184"/>
      <c r="O38" s="184"/>
      <c r="P38" s="185"/>
    </row>
    <row r="39" spans="1:16" ht="12.75" customHeight="1">
      <c r="A39" s="52"/>
      <c r="B39" s="54"/>
      <c r="C39" s="54"/>
      <c r="D39" s="54"/>
      <c r="E39" s="54"/>
      <c r="F39" s="54"/>
      <c r="G39" s="54"/>
      <c r="H39" s="54"/>
      <c r="I39" s="54"/>
      <c r="J39" s="54"/>
      <c r="K39" s="184" t="s">
        <v>82</v>
      </c>
      <c r="L39" s="184"/>
      <c r="M39" s="184"/>
      <c r="N39" s="184"/>
      <c r="O39" s="184"/>
      <c r="P39" s="185"/>
    </row>
    <row r="40" spans="1:16" ht="12.75" customHeight="1">
      <c r="A40" s="52"/>
      <c r="B40" s="54"/>
      <c r="C40" s="54"/>
      <c r="D40" s="54"/>
      <c r="E40" s="54"/>
      <c r="F40" s="54"/>
      <c r="G40" s="54"/>
      <c r="H40" s="54"/>
      <c r="I40" s="54"/>
      <c r="J40" s="54"/>
      <c r="K40" s="184"/>
      <c r="L40" s="184"/>
      <c r="M40" s="184"/>
      <c r="N40" s="184"/>
      <c r="O40" s="184"/>
      <c r="P40" s="185"/>
    </row>
    <row r="41" spans="1:16" ht="15">
      <c r="A41" s="52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74" t="s">
        <v>83</v>
      </c>
      <c r="M41" s="174"/>
      <c r="N41" s="174"/>
      <c r="O41" s="174"/>
      <c r="P41" s="55"/>
    </row>
    <row r="42" spans="1:16" ht="13.5" thickBot="1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6" ht="13.5" thickTop="1"/>
  </sheetData>
  <mergeCells count="38">
    <mergeCell ref="B29:C29"/>
    <mergeCell ref="H29:I29"/>
    <mergeCell ref="L41:O41"/>
    <mergeCell ref="B30:C30"/>
    <mergeCell ref="K31:O33"/>
    <mergeCell ref="B32:C32"/>
    <mergeCell ref="H32:I32"/>
    <mergeCell ref="B33:E35"/>
    <mergeCell ref="H33:I35"/>
    <mergeCell ref="H36:I36"/>
    <mergeCell ref="K36:P38"/>
    <mergeCell ref="B38:I38"/>
    <mergeCell ref="K39:P40"/>
    <mergeCell ref="L17:N19"/>
    <mergeCell ref="B18:I18"/>
    <mergeCell ref="B19:I21"/>
    <mergeCell ref="B22:I24"/>
    <mergeCell ref="B26:C26"/>
    <mergeCell ref="H26:I28"/>
    <mergeCell ref="B27:C27"/>
    <mergeCell ref="B28:C28"/>
    <mergeCell ref="B25:C25"/>
    <mergeCell ref="H25:I25"/>
    <mergeCell ref="B9:C9"/>
    <mergeCell ref="H9:I9"/>
    <mergeCell ref="B10:C10"/>
    <mergeCell ref="B12:C12"/>
    <mergeCell ref="H12:I12"/>
    <mergeCell ref="B13:E15"/>
    <mergeCell ref="H13:I15"/>
    <mergeCell ref="H16:I16"/>
    <mergeCell ref="B2:I4"/>
    <mergeCell ref="B5:C5"/>
    <mergeCell ref="H5:I5"/>
    <mergeCell ref="B6:C6"/>
    <mergeCell ref="H6:I8"/>
    <mergeCell ref="B7:C7"/>
    <mergeCell ref="B8:C8"/>
  </mergeCells>
  <hyperlinks>
    <hyperlink ref="K36" r:id="rId1"/>
    <hyperlink ref="K39" r:id="rId2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rightToLeft="1" workbookViewId="0">
      <selection activeCell="Q12" sqref="Q12"/>
    </sheetView>
  </sheetViews>
  <sheetFormatPr defaultRowHeight="12.75"/>
  <cols>
    <col min="1" max="1" width="3.7109375" style="51" customWidth="1"/>
    <col min="2" max="2" width="14.85546875" style="51" customWidth="1"/>
    <col min="3" max="3" width="13.85546875" style="51" customWidth="1"/>
    <col min="4" max="4" width="9.140625" style="51"/>
    <col min="5" max="5" width="26.5703125" style="51" customWidth="1"/>
    <col min="6" max="6" width="1.140625" style="51" customWidth="1"/>
    <col min="7" max="7" width="1.7109375" style="51" customWidth="1"/>
    <col min="8" max="8" width="12.140625" style="51" customWidth="1"/>
    <col min="9" max="9" width="16" style="51" customWidth="1"/>
    <col min="10" max="16384" width="9.140625" style="51"/>
  </cols>
  <sheetData>
    <row r="1" spans="1:16" ht="14.25" thickTop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2.75" customHeight="1">
      <c r="A2" s="52"/>
      <c r="B2" s="123" t="s">
        <v>57</v>
      </c>
      <c r="C2" s="124"/>
      <c r="D2" s="124"/>
      <c r="E2" s="124"/>
      <c r="F2" s="124"/>
      <c r="G2" s="124"/>
      <c r="H2" s="124"/>
      <c r="I2" s="125"/>
      <c r="J2" s="53"/>
      <c r="K2" s="54"/>
      <c r="L2" s="54"/>
      <c r="M2" s="54"/>
      <c r="N2" s="54"/>
      <c r="O2" s="54"/>
      <c r="P2" s="55"/>
    </row>
    <row r="3" spans="1:16" ht="12.75" customHeight="1">
      <c r="A3" s="52"/>
      <c r="B3" s="126"/>
      <c r="C3" s="127"/>
      <c r="D3" s="127"/>
      <c r="E3" s="127"/>
      <c r="F3" s="127"/>
      <c r="G3" s="127"/>
      <c r="H3" s="127"/>
      <c r="I3" s="128"/>
      <c r="J3" s="53"/>
      <c r="K3" s="54"/>
      <c r="L3" s="54"/>
      <c r="M3" s="54"/>
      <c r="N3" s="54"/>
      <c r="O3" s="54"/>
      <c r="P3" s="55"/>
    </row>
    <row r="4" spans="1:16" ht="21.75" customHeight="1" thickBot="1">
      <c r="A4" s="52"/>
      <c r="B4" s="126"/>
      <c r="C4" s="127"/>
      <c r="D4" s="127"/>
      <c r="E4" s="127"/>
      <c r="F4" s="127"/>
      <c r="G4" s="127"/>
      <c r="H4" s="127"/>
      <c r="I4" s="128"/>
      <c r="J4" s="53"/>
      <c r="K4" s="54"/>
      <c r="L4" s="54"/>
      <c r="M4" s="54"/>
      <c r="N4" s="54"/>
      <c r="O4" s="54"/>
      <c r="P4" s="55"/>
    </row>
    <row r="5" spans="1:16" ht="13.5" thickBot="1">
      <c r="A5" s="52"/>
      <c r="B5" s="129" t="s">
        <v>58</v>
      </c>
      <c r="C5" s="130"/>
      <c r="D5" s="56">
        <f>ورقه1!B21</f>
        <v>3</v>
      </c>
      <c r="E5" s="57" t="s">
        <v>59</v>
      </c>
      <c r="F5" s="58"/>
      <c r="G5" s="58"/>
      <c r="H5" s="131" t="s">
        <v>60</v>
      </c>
      <c r="I5" s="132"/>
      <c r="J5" s="54"/>
      <c r="K5" s="54"/>
      <c r="L5" s="54"/>
      <c r="M5" s="54"/>
      <c r="N5" s="54"/>
      <c r="O5" s="54"/>
      <c r="P5" s="55"/>
    </row>
    <row r="6" spans="1:16" ht="12.75" customHeight="1">
      <c r="A6" s="52"/>
      <c r="B6" s="133" t="s">
        <v>61</v>
      </c>
      <c r="C6" s="134"/>
      <c r="D6" s="59">
        <f>ورقه1!B23</f>
        <v>30</v>
      </c>
      <c r="E6" s="60" t="s">
        <v>59</v>
      </c>
      <c r="F6" s="58"/>
      <c r="G6" s="58"/>
      <c r="H6" s="135">
        <f>E12*(4*E10*D9*D5*D7*D7)/(6*D8*(D6+D5)*9.8)</f>
        <v>980.82745825602956</v>
      </c>
      <c r="I6" s="136"/>
      <c r="J6" s="54"/>
      <c r="K6" s="54"/>
      <c r="L6" s="54"/>
      <c r="M6" s="54"/>
      <c r="N6" s="54"/>
      <c r="O6" s="54"/>
      <c r="P6" s="55"/>
    </row>
    <row r="7" spans="1:16" ht="12.75" customHeight="1">
      <c r="A7" s="52"/>
      <c r="B7" s="133" t="s">
        <v>62</v>
      </c>
      <c r="C7" s="134"/>
      <c r="D7" s="59">
        <f>ورقه1!B20</f>
        <v>30</v>
      </c>
      <c r="E7" s="60" t="s">
        <v>59</v>
      </c>
      <c r="F7" s="58"/>
      <c r="G7" s="58"/>
      <c r="H7" s="137"/>
      <c r="I7" s="138"/>
      <c r="J7" s="54"/>
      <c r="K7" s="54"/>
      <c r="L7" s="54"/>
      <c r="M7" s="54"/>
      <c r="N7" s="54"/>
      <c r="O7" s="54"/>
      <c r="P7" s="55"/>
    </row>
    <row r="8" spans="1:16" ht="13.5" customHeight="1" thickBot="1">
      <c r="A8" s="52"/>
      <c r="B8" s="133" t="s">
        <v>63</v>
      </c>
      <c r="C8" s="134"/>
      <c r="D8" s="59">
        <f>ورقه1!B18</f>
        <v>1000</v>
      </c>
      <c r="E8" s="60" t="s">
        <v>59</v>
      </c>
      <c r="F8" s="58"/>
      <c r="G8" s="58"/>
      <c r="H8" s="139"/>
      <c r="I8" s="140"/>
      <c r="J8" s="54"/>
      <c r="K8" s="54"/>
      <c r="L8" s="54"/>
      <c r="M8" s="54"/>
      <c r="N8" s="54"/>
      <c r="O8" s="54"/>
      <c r="P8" s="55"/>
    </row>
    <row r="9" spans="1:16" ht="13.5" thickBot="1">
      <c r="A9" s="52"/>
      <c r="B9" s="133" t="s">
        <v>64</v>
      </c>
      <c r="C9" s="134"/>
      <c r="D9" s="59">
        <f>ورقه1!B19</f>
        <v>1000</v>
      </c>
      <c r="E9" s="61" t="s">
        <v>59</v>
      </c>
      <c r="F9" s="62"/>
      <c r="G9" s="63"/>
      <c r="H9" s="141" t="s">
        <v>65</v>
      </c>
      <c r="I9" s="142"/>
      <c r="J9" s="54"/>
      <c r="K9" s="54"/>
      <c r="L9" s="54"/>
      <c r="M9" s="54"/>
      <c r="N9" s="54"/>
      <c r="O9" s="54"/>
      <c r="P9" s="55"/>
    </row>
    <row r="10" spans="1:16" ht="54" customHeight="1" thickBot="1">
      <c r="A10" s="52"/>
      <c r="B10" s="143" t="s">
        <v>66</v>
      </c>
      <c r="C10" s="144"/>
      <c r="D10" s="65" t="s">
        <v>67</v>
      </c>
      <c r="E10" s="98">
        <f>IF(D10="C.S",124.1,IF(D10="S.S",137.9,"Please select C.S or S.S "))</f>
        <v>124.1</v>
      </c>
      <c r="F10" s="58"/>
      <c r="G10" s="58"/>
      <c r="H10" s="66"/>
      <c r="I10" s="64"/>
      <c r="J10" s="54"/>
      <c r="K10" s="54"/>
      <c r="L10" s="54"/>
      <c r="M10" s="54"/>
      <c r="N10" s="54"/>
      <c r="O10" s="54"/>
      <c r="P10" s="55"/>
    </row>
    <row r="11" spans="1:16" ht="15" thickBot="1">
      <c r="A11" s="52"/>
      <c r="B11" s="67"/>
      <c r="C11" s="68"/>
      <c r="D11" s="68"/>
      <c r="E11" s="69">
        <f>IF(D10="C.S",199948,IF(D10="S.S",193053,"Please select C.S or S.S "))</f>
        <v>199948</v>
      </c>
      <c r="F11" s="58"/>
      <c r="G11" s="58"/>
      <c r="H11" s="58"/>
      <c r="I11" s="70"/>
      <c r="J11" s="71" t="s">
        <v>68</v>
      </c>
      <c r="K11" s="54"/>
      <c r="L11" s="54"/>
      <c r="M11" s="54"/>
      <c r="N11" s="54"/>
      <c r="O11" s="54"/>
      <c r="P11" s="55"/>
    </row>
    <row r="12" spans="1:16" ht="38.25" customHeight="1" thickTop="1" thickBot="1">
      <c r="A12" s="52"/>
      <c r="B12" s="145" t="s">
        <v>69</v>
      </c>
      <c r="C12" s="146"/>
      <c r="D12" s="72"/>
      <c r="E12" s="99">
        <f>IF(D7&lt;50,1.42,1.93)</f>
        <v>1.42</v>
      </c>
      <c r="F12" s="58"/>
      <c r="G12" s="73"/>
      <c r="H12" s="147" t="s">
        <v>70</v>
      </c>
      <c r="I12" s="148"/>
      <c r="J12" s="54"/>
      <c r="K12" s="54"/>
      <c r="L12" s="54"/>
      <c r="M12" s="54"/>
      <c r="N12" s="54"/>
      <c r="O12" s="54"/>
      <c r="P12" s="55"/>
    </row>
    <row r="13" spans="1:16" ht="12.75" customHeight="1">
      <c r="A13" s="52"/>
      <c r="B13" s="149" t="s">
        <v>71</v>
      </c>
      <c r="C13" s="150"/>
      <c r="D13" s="150"/>
      <c r="E13" s="151"/>
      <c r="F13" s="58"/>
      <c r="G13" s="58"/>
      <c r="H13" s="152">
        <f>E12*E10*D8*D8/(6*E11*D7)</f>
        <v>4.8963286009918123</v>
      </c>
      <c r="I13" s="153"/>
      <c r="J13" s="54"/>
      <c r="K13" s="54"/>
      <c r="L13" s="54"/>
      <c r="M13" s="54"/>
      <c r="N13" s="54"/>
      <c r="O13" s="54"/>
      <c r="P13" s="55"/>
    </row>
    <row r="14" spans="1:16" ht="12.75" customHeight="1">
      <c r="A14" s="52"/>
      <c r="B14" s="149"/>
      <c r="C14" s="150"/>
      <c r="D14" s="150"/>
      <c r="E14" s="151"/>
      <c r="F14" s="58"/>
      <c r="G14" s="58"/>
      <c r="H14" s="154"/>
      <c r="I14" s="155"/>
      <c r="J14" s="54"/>
      <c r="K14" s="54"/>
      <c r="L14" s="54"/>
      <c r="M14" s="54"/>
      <c r="N14" s="54"/>
      <c r="O14" s="54"/>
      <c r="P14" s="55"/>
    </row>
    <row r="15" spans="1:16" ht="13.5" customHeight="1" thickBot="1">
      <c r="A15" s="52"/>
      <c r="B15" s="149"/>
      <c r="C15" s="150"/>
      <c r="D15" s="150"/>
      <c r="E15" s="151"/>
      <c r="F15" s="58"/>
      <c r="G15" s="58"/>
      <c r="H15" s="156"/>
      <c r="I15" s="157"/>
      <c r="J15" s="54"/>
      <c r="K15" s="54"/>
      <c r="L15" s="54"/>
      <c r="M15" s="54"/>
      <c r="N15" s="71" t="s">
        <v>72</v>
      </c>
      <c r="O15" s="54"/>
      <c r="P15" s="55"/>
    </row>
    <row r="16" spans="1:16" ht="13.5" thickBot="1">
      <c r="A16" s="52"/>
      <c r="B16" s="74"/>
      <c r="C16" s="75"/>
      <c r="D16" s="75"/>
      <c r="E16" s="76"/>
      <c r="F16" s="58"/>
      <c r="G16" s="58"/>
      <c r="H16" s="158" t="s">
        <v>59</v>
      </c>
      <c r="I16" s="159"/>
      <c r="J16" s="54"/>
      <c r="K16" s="54"/>
      <c r="L16" s="54"/>
      <c r="M16" s="54"/>
      <c r="N16" s="54"/>
      <c r="O16" s="54"/>
      <c r="P16" s="55"/>
    </row>
    <row r="17" spans="1:16" ht="13.5" thickBot="1">
      <c r="A17" s="52"/>
      <c r="B17" s="77"/>
      <c r="C17" s="78"/>
      <c r="D17" s="78"/>
      <c r="E17" s="78"/>
      <c r="F17" s="58"/>
      <c r="G17" s="58"/>
      <c r="H17" s="58"/>
      <c r="I17" s="70"/>
      <c r="J17" s="54"/>
      <c r="K17" s="54"/>
      <c r="L17" s="160" t="s">
        <v>73</v>
      </c>
      <c r="M17" s="161"/>
      <c r="N17" s="162"/>
      <c r="O17" s="54"/>
      <c r="P17" s="55"/>
    </row>
    <row r="18" spans="1:16" ht="13.5" thickBot="1">
      <c r="A18" s="52"/>
      <c r="B18" s="169" t="s">
        <v>74</v>
      </c>
      <c r="C18" s="170"/>
      <c r="D18" s="170"/>
      <c r="E18" s="170"/>
      <c r="F18" s="170"/>
      <c r="G18" s="170"/>
      <c r="H18" s="170"/>
      <c r="I18" s="171"/>
      <c r="J18" s="54"/>
      <c r="K18" s="54"/>
      <c r="L18" s="163"/>
      <c r="M18" s="164"/>
      <c r="N18" s="165"/>
      <c r="O18" s="54"/>
      <c r="P18" s="55"/>
    </row>
    <row r="19" spans="1:16" ht="13.5" thickBot="1">
      <c r="A19" s="52"/>
      <c r="B19" s="172" t="s">
        <v>85</v>
      </c>
      <c r="C19" s="172"/>
      <c r="D19" s="172"/>
      <c r="E19" s="172"/>
      <c r="F19" s="172"/>
      <c r="G19" s="172"/>
      <c r="H19" s="172"/>
      <c r="I19" s="172"/>
      <c r="J19" s="54"/>
      <c r="K19" s="54"/>
      <c r="L19" s="166"/>
      <c r="M19" s="167"/>
      <c r="N19" s="168"/>
      <c r="O19" s="54"/>
      <c r="P19" s="55"/>
    </row>
    <row r="20" spans="1:16">
      <c r="A20" s="52"/>
      <c r="B20" s="172"/>
      <c r="C20" s="172"/>
      <c r="D20" s="172"/>
      <c r="E20" s="172"/>
      <c r="F20" s="172"/>
      <c r="G20" s="172"/>
      <c r="H20" s="172"/>
      <c r="I20" s="172"/>
      <c r="J20" s="54"/>
      <c r="K20" s="54"/>
      <c r="L20" s="54"/>
      <c r="M20" s="54"/>
      <c r="N20" s="54"/>
      <c r="O20" s="54"/>
      <c r="P20" s="55"/>
    </row>
    <row r="21" spans="1:16" ht="13.5" thickBot="1">
      <c r="A21" s="52"/>
      <c r="B21" s="172"/>
      <c r="C21" s="172"/>
      <c r="D21" s="172"/>
      <c r="E21" s="172"/>
      <c r="F21" s="172"/>
      <c r="G21" s="172"/>
      <c r="H21" s="172"/>
      <c r="I21" s="172"/>
      <c r="J21" s="54"/>
      <c r="K21" s="54"/>
      <c r="L21" s="54"/>
      <c r="M21" s="54"/>
      <c r="N21" s="54"/>
      <c r="O21" s="54"/>
      <c r="P21" s="55"/>
    </row>
    <row r="22" spans="1:16">
      <c r="A22" s="52"/>
      <c r="B22" s="123" t="s">
        <v>75</v>
      </c>
      <c r="C22" s="124"/>
      <c r="D22" s="124"/>
      <c r="E22" s="124"/>
      <c r="F22" s="124"/>
      <c r="G22" s="124"/>
      <c r="H22" s="124"/>
      <c r="I22" s="125"/>
      <c r="J22" s="54"/>
      <c r="K22" s="54"/>
      <c r="L22" s="54"/>
      <c r="M22" s="54"/>
      <c r="N22" s="54"/>
      <c r="O22" s="54"/>
      <c r="P22" s="55"/>
    </row>
    <row r="23" spans="1:16">
      <c r="A23" s="52"/>
      <c r="B23" s="126"/>
      <c r="C23" s="127"/>
      <c r="D23" s="127"/>
      <c r="E23" s="127"/>
      <c r="F23" s="127"/>
      <c r="G23" s="127"/>
      <c r="H23" s="127"/>
      <c r="I23" s="128"/>
      <c r="J23" s="54"/>
      <c r="K23" s="54"/>
      <c r="L23" s="54"/>
      <c r="M23" s="54"/>
      <c r="N23" s="54"/>
      <c r="O23" s="54"/>
      <c r="P23" s="55"/>
    </row>
    <row r="24" spans="1:16" ht="13.5" thickBot="1">
      <c r="A24" s="52"/>
      <c r="B24" s="126"/>
      <c r="C24" s="127"/>
      <c r="D24" s="127"/>
      <c r="E24" s="127"/>
      <c r="F24" s="127"/>
      <c r="G24" s="127"/>
      <c r="H24" s="127"/>
      <c r="I24" s="128"/>
      <c r="J24" s="54"/>
      <c r="K24" s="54"/>
      <c r="L24" s="54"/>
      <c r="M24" s="54"/>
      <c r="N24" s="54"/>
      <c r="O24" s="54"/>
      <c r="P24" s="55"/>
    </row>
    <row r="25" spans="1:16" ht="13.5" thickBot="1">
      <c r="A25" s="52"/>
      <c r="B25" s="129" t="s">
        <v>58</v>
      </c>
      <c r="C25" s="130"/>
      <c r="D25" s="56">
        <f>D5</f>
        <v>3</v>
      </c>
      <c r="E25" s="57" t="s">
        <v>59</v>
      </c>
      <c r="F25" s="58"/>
      <c r="G25" s="58"/>
      <c r="H25" s="131" t="s">
        <v>60</v>
      </c>
      <c r="I25" s="132"/>
      <c r="J25" s="54"/>
      <c r="K25" s="54"/>
      <c r="L25" s="54"/>
      <c r="M25" s="54"/>
      <c r="N25" s="54"/>
      <c r="O25" s="54"/>
      <c r="P25" s="55"/>
    </row>
    <row r="26" spans="1:16">
      <c r="A26" s="52"/>
      <c r="B26" s="133" t="s">
        <v>61</v>
      </c>
      <c r="C26" s="134"/>
      <c r="D26" s="59">
        <f>D6</f>
        <v>30</v>
      </c>
      <c r="E26" s="60" t="s">
        <v>59</v>
      </c>
      <c r="F26" s="58"/>
      <c r="G26" s="58"/>
      <c r="H26" s="135">
        <f>E32*(4000*E30*D29*D25*D27*D27)/(3*9.8*D28*D28*(D26+D25))</f>
        <v>1961.6549165120591</v>
      </c>
      <c r="I26" s="136"/>
      <c r="J26" s="79" t="s">
        <v>68</v>
      </c>
      <c r="K26" s="54"/>
      <c r="L26" s="54"/>
      <c r="M26" s="54"/>
      <c r="N26" s="54"/>
      <c r="O26" s="54"/>
      <c r="P26" s="55"/>
    </row>
    <row r="27" spans="1:16">
      <c r="A27" s="52"/>
      <c r="B27" s="133" t="s">
        <v>62</v>
      </c>
      <c r="C27" s="134"/>
      <c r="D27" s="59">
        <f>D7</f>
        <v>30</v>
      </c>
      <c r="E27" s="60" t="s">
        <v>59</v>
      </c>
      <c r="F27" s="58"/>
      <c r="G27" s="58"/>
      <c r="H27" s="137"/>
      <c r="I27" s="138"/>
      <c r="J27" s="54"/>
      <c r="K27" s="54"/>
      <c r="L27" s="54"/>
      <c r="M27" s="54"/>
      <c r="N27" s="54"/>
      <c r="O27" s="54"/>
      <c r="P27" s="55"/>
    </row>
    <row r="28" spans="1:16" ht="13.5" thickBot="1">
      <c r="A28" s="52"/>
      <c r="B28" s="133" t="s">
        <v>63</v>
      </c>
      <c r="C28" s="134"/>
      <c r="D28" s="59">
        <f>D8</f>
        <v>1000</v>
      </c>
      <c r="E28" s="60" t="s">
        <v>59</v>
      </c>
      <c r="F28" s="58"/>
      <c r="G28" s="58"/>
      <c r="H28" s="139"/>
      <c r="I28" s="140"/>
      <c r="J28" s="54"/>
      <c r="K28" s="54"/>
      <c r="L28" s="54"/>
      <c r="M28" s="54"/>
      <c r="N28" s="54"/>
      <c r="O28" s="54"/>
      <c r="P28" s="55"/>
    </row>
    <row r="29" spans="1:16" ht="13.5" thickBot="1">
      <c r="A29" s="52"/>
      <c r="B29" s="133" t="s">
        <v>64</v>
      </c>
      <c r="C29" s="134"/>
      <c r="D29" s="59">
        <f>D9</f>
        <v>1000</v>
      </c>
      <c r="E29" s="61" t="s">
        <v>59</v>
      </c>
      <c r="F29" s="62"/>
      <c r="G29" s="63"/>
      <c r="H29" s="173" t="s">
        <v>76</v>
      </c>
      <c r="I29" s="142"/>
      <c r="J29" s="54"/>
      <c r="K29" s="54"/>
      <c r="L29" s="54"/>
      <c r="M29" s="54"/>
      <c r="N29" s="54"/>
      <c r="O29" s="54"/>
      <c r="P29" s="55"/>
    </row>
    <row r="30" spans="1:16" ht="43.5" customHeight="1" thickBot="1">
      <c r="A30" s="52"/>
      <c r="B30" s="143" t="s">
        <v>66</v>
      </c>
      <c r="C30" s="144"/>
      <c r="D30" s="65" t="s">
        <v>67</v>
      </c>
      <c r="E30" s="98">
        <f>IF(D30="C.S",124.1,IF(D30="S.S",137.9,"\Please select C.S or S.S "))</f>
        <v>124.1</v>
      </c>
      <c r="F30" s="58"/>
      <c r="G30" s="58"/>
      <c r="H30" s="66"/>
      <c r="I30" s="64"/>
      <c r="J30" s="54"/>
      <c r="K30" s="54"/>
      <c r="L30" s="54"/>
      <c r="M30" s="54"/>
      <c r="N30" s="71" t="s">
        <v>72</v>
      </c>
      <c r="O30" s="54"/>
      <c r="P30" s="55"/>
    </row>
    <row r="31" spans="1:16" ht="15" thickBot="1">
      <c r="A31" s="52"/>
      <c r="B31" s="67"/>
      <c r="C31" s="68"/>
      <c r="D31" s="68"/>
      <c r="E31" s="69">
        <f>IF(D30="C.S",199948,IF(D30="S.S",193053,"Please select C.S or S.S "))</f>
        <v>199948</v>
      </c>
      <c r="F31" s="58"/>
      <c r="G31" s="58"/>
      <c r="H31" s="58"/>
      <c r="I31" s="70"/>
      <c r="J31" s="54"/>
      <c r="K31" s="175" t="s">
        <v>77</v>
      </c>
      <c r="L31" s="176"/>
      <c r="M31" s="176"/>
      <c r="N31" s="176"/>
      <c r="O31" s="177"/>
      <c r="P31" s="55"/>
    </row>
    <row r="32" spans="1:16" ht="45.75" customHeight="1" thickTop="1" thickBot="1">
      <c r="A32" s="52"/>
      <c r="B32" s="145" t="s">
        <v>69</v>
      </c>
      <c r="C32" s="146"/>
      <c r="D32" s="72"/>
      <c r="E32" s="99">
        <f>IF(D27&lt;50,1.42,1.93)</f>
        <v>1.42</v>
      </c>
      <c r="F32" s="58"/>
      <c r="G32" s="73"/>
      <c r="H32" s="147" t="s">
        <v>70</v>
      </c>
      <c r="I32" s="148"/>
      <c r="J32" s="54"/>
      <c r="K32" s="178"/>
      <c r="L32" s="179"/>
      <c r="M32" s="179"/>
      <c r="N32" s="179"/>
      <c r="O32" s="180"/>
      <c r="P32" s="55"/>
    </row>
    <row r="33" spans="1:16" ht="13.5" thickBot="1">
      <c r="A33" s="52"/>
      <c r="B33" s="149" t="s">
        <v>71</v>
      </c>
      <c r="C33" s="150"/>
      <c r="D33" s="150"/>
      <c r="E33" s="151"/>
      <c r="F33" s="58"/>
      <c r="G33" s="58"/>
      <c r="H33" s="152">
        <f>E32*5*E30*D28*D28/(24*E31*D27)</f>
        <v>6.1204107512397661</v>
      </c>
      <c r="I33" s="153"/>
      <c r="J33" s="54"/>
      <c r="K33" s="181"/>
      <c r="L33" s="182"/>
      <c r="M33" s="182"/>
      <c r="N33" s="182"/>
      <c r="O33" s="183"/>
      <c r="P33" s="55"/>
    </row>
    <row r="34" spans="1:16">
      <c r="A34" s="52"/>
      <c r="B34" s="149"/>
      <c r="C34" s="150"/>
      <c r="D34" s="150"/>
      <c r="E34" s="151"/>
      <c r="F34" s="58"/>
      <c r="G34" s="58"/>
      <c r="H34" s="154"/>
      <c r="I34" s="155"/>
      <c r="J34" s="54"/>
      <c r="K34" s="54"/>
      <c r="L34" s="54"/>
      <c r="M34" s="54"/>
      <c r="N34" s="54"/>
      <c r="O34" s="54"/>
      <c r="P34" s="55"/>
    </row>
    <row r="35" spans="1:16" ht="13.5" thickBot="1">
      <c r="A35" s="52"/>
      <c r="B35" s="149"/>
      <c r="C35" s="150"/>
      <c r="D35" s="150"/>
      <c r="E35" s="151"/>
      <c r="F35" s="58"/>
      <c r="G35" s="58"/>
      <c r="H35" s="156"/>
      <c r="I35" s="157"/>
      <c r="J35" s="54"/>
      <c r="K35" s="54"/>
      <c r="L35" s="54"/>
      <c r="M35" s="54"/>
      <c r="N35" s="54"/>
      <c r="O35" s="54"/>
      <c r="P35" s="55"/>
    </row>
    <row r="36" spans="1:16" ht="13.5" thickBot="1">
      <c r="A36" s="52"/>
      <c r="B36" s="74"/>
      <c r="C36" s="75"/>
      <c r="D36" s="75"/>
      <c r="E36" s="76"/>
      <c r="F36" s="58"/>
      <c r="G36" s="58"/>
      <c r="H36" s="158" t="s">
        <v>59</v>
      </c>
      <c r="I36" s="159"/>
      <c r="J36" s="54"/>
      <c r="K36" s="184" t="s">
        <v>81</v>
      </c>
      <c r="L36" s="186"/>
      <c r="M36" s="186"/>
      <c r="N36" s="186"/>
      <c r="O36" s="186"/>
      <c r="P36" s="187"/>
    </row>
    <row r="37" spans="1:16" ht="13.5" thickBot="1">
      <c r="A37" s="52"/>
      <c r="B37" s="77"/>
      <c r="C37" s="78"/>
      <c r="D37" s="78"/>
      <c r="E37" s="78"/>
      <c r="F37" s="58"/>
      <c r="G37" s="58"/>
      <c r="H37" s="58"/>
      <c r="I37" s="70"/>
      <c r="J37" s="54"/>
      <c r="K37" s="186"/>
      <c r="L37" s="186"/>
      <c r="M37" s="186"/>
      <c r="N37" s="186"/>
      <c r="O37" s="186"/>
      <c r="P37" s="187"/>
    </row>
    <row r="38" spans="1:16" ht="13.5" thickBot="1">
      <c r="A38" s="52"/>
      <c r="B38" s="169" t="s">
        <v>74</v>
      </c>
      <c r="C38" s="170"/>
      <c r="D38" s="170"/>
      <c r="E38" s="170"/>
      <c r="F38" s="170"/>
      <c r="G38" s="170"/>
      <c r="H38" s="170"/>
      <c r="I38" s="171"/>
      <c r="J38" s="54"/>
      <c r="K38" s="186"/>
      <c r="L38" s="186"/>
      <c r="M38" s="186"/>
      <c r="N38" s="186"/>
      <c r="O38" s="186"/>
      <c r="P38" s="187"/>
    </row>
    <row r="39" spans="1:16">
      <c r="A39" s="52"/>
      <c r="B39" s="54"/>
      <c r="C39" s="54"/>
      <c r="D39" s="54"/>
      <c r="E39" s="54"/>
      <c r="F39" s="54"/>
      <c r="G39" s="54"/>
      <c r="H39" s="54"/>
      <c r="I39" s="54"/>
      <c r="J39" s="54"/>
      <c r="K39" s="184" t="s">
        <v>82</v>
      </c>
      <c r="L39" s="188"/>
      <c r="M39" s="188"/>
      <c r="N39" s="188"/>
      <c r="O39" s="188"/>
      <c r="P39" s="189"/>
    </row>
    <row r="40" spans="1:16">
      <c r="A40" s="52"/>
      <c r="B40" s="54"/>
      <c r="C40" s="54"/>
      <c r="D40" s="54"/>
      <c r="E40" s="54"/>
      <c r="F40" s="54"/>
      <c r="G40" s="54"/>
      <c r="H40" s="54"/>
      <c r="I40" s="54"/>
      <c r="J40" s="54"/>
      <c r="K40" s="188"/>
      <c r="L40" s="188"/>
      <c r="M40" s="188"/>
      <c r="N40" s="188"/>
      <c r="O40" s="188"/>
      <c r="P40" s="189"/>
    </row>
    <row r="41" spans="1:16" ht="15">
      <c r="A41" s="52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74" t="s">
        <v>83</v>
      </c>
      <c r="M41" s="174"/>
      <c r="N41" s="174"/>
      <c r="O41" s="174"/>
      <c r="P41" s="55"/>
    </row>
    <row r="42" spans="1:16" ht="13.5" thickBot="1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6" ht="13.5" thickTop="1"/>
  </sheetData>
  <mergeCells count="38">
    <mergeCell ref="B29:C29"/>
    <mergeCell ref="H29:I29"/>
    <mergeCell ref="L41:O41"/>
    <mergeCell ref="B30:C30"/>
    <mergeCell ref="K31:O33"/>
    <mergeCell ref="B32:C32"/>
    <mergeCell ref="H32:I32"/>
    <mergeCell ref="B33:E35"/>
    <mergeCell ref="H33:I35"/>
    <mergeCell ref="H36:I36"/>
    <mergeCell ref="K36:P38"/>
    <mergeCell ref="B38:I38"/>
    <mergeCell ref="K39:P40"/>
    <mergeCell ref="L17:N19"/>
    <mergeCell ref="B18:I18"/>
    <mergeCell ref="B19:I21"/>
    <mergeCell ref="B22:I24"/>
    <mergeCell ref="B26:C26"/>
    <mergeCell ref="H26:I28"/>
    <mergeCell ref="B27:C27"/>
    <mergeCell ref="B28:C28"/>
    <mergeCell ref="B25:C25"/>
    <mergeCell ref="H25:I25"/>
    <mergeCell ref="B9:C9"/>
    <mergeCell ref="H9:I9"/>
    <mergeCell ref="B10:C10"/>
    <mergeCell ref="B12:C12"/>
    <mergeCell ref="H12:I12"/>
    <mergeCell ref="B13:E15"/>
    <mergeCell ref="H13:I15"/>
    <mergeCell ref="H16:I16"/>
    <mergeCell ref="B2:I4"/>
    <mergeCell ref="B5:C5"/>
    <mergeCell ref="H5:I5"/>
    <mergeCell ref="B6:C6"/>
    <mergeCell ref="H6:I8"/>
    <mergeCell ref="B7:C7"/>
    <mergeCell ref="B8:C8"/>
  </mergeCells>
  <hyperlinks>
    <hyperlink ref="K36" r:id="rId1"/>
    <hyperlink ref="K39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dezh.co</vt:lpstr>
      <vt:lpstr>ورقه1</vt:lpstr>
      <vt:lpstr>Sheet2</vt:lpstr>
      <vt:lpstr>Sheet3</vt:lpstr>
      <vt:lpstr>ورقه1!Print_Area</vt:lpstr>
    </vt:vector>
  </TitlesOfParts>
  <Company>asheghosseini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saeid</dc:creator>
  <cp:lastModifiedBy>PARSE</cp:lastModifiedBy>
  <dcterms:created xsi:type="dcterms:W3CDTF">2006-12-31T19:55:44Z</dcterms:created>
  <dcterms:modified xsi:type="dcterms:W3CDTF">2018-07-12T08:46:40Z</dcterms:modified>
</cp:coreProperties>
</file>